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1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a.santana\Desktop\"/>
    </mc:Choice>
  </mc:AlternateContent>
  <xr:revisionPtr revIDLastSave="0" documentId="11_3DE89AFA13BE4F63249840C1B76CD6E947F1C187" xr6:coauthVersionLast="47" xr6:coauthVersionMax="47" xr10:uidLastSave="{00000000-0000-0000-0000-000000000000}"/>
  <bookViews>
    <workbookView xWindow="0" yWindow="0" windowWidth="25200" windowHeight="11985" xr2:uid="{00000000-000D-0000-FFFF-FFFF00000000}"/>
  </bookViews>
  <sheets>
    <sheet name="PRESUPUESTO" sheetId="15" r:id="rId1"/>
    <sheet name="Hoja1" sheetId="16" r:id="rId2"/>
    <sheet name="Observaciones" sheetId="17" r:id="rId3"/>
  </sheets>
  <definedNames>
    <definedName name="_xlnm.Print_Area" localSheetId="0">PRESUPUESTO!$B$1:$J$173</definedName>
    <definedName name="Excel_BuiltIn_Print_Area_1" localSheetId="0">PRESUPUESTO!#REF!</definedName>
    <definedName name="Excel_BuiltIn_Print_Area_1">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5" l="1"/>
  <c r="H25" i="15"/>
  <c r="H26" i="15"/>
  <c r="H27" i="15"/>
  <c r="H28" i="15"/>
  <c r="H29" i="15"/>
  <c r="H30" i="15"/>
  <c r="H31" i="15"/>
  <c r="H32" i="15"/>
  <c r="H33" i="15"/>
  <c r="H35" i="15"/>
  <c r="H36" i="15"/>
  <c r="H37" i="15"/>
  <c r="H38" i="15"/>
  <c r="H39" i="15"/>
  <c r="H40" i="15"/>
  <c r="H42" i="15"/>
  <c r="H55" i="15"/>
  <c r="H56" i="15"/>
  <c r="H60" i="15"/>
  <c r="H61" i="15"/>
  <c r="H67" i="15"/>
  <c r="H68" i="15"/>
  <c r="H70" i="15"/>
  <c r="H71" i="15"/>
  <c r="H72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I73" i="15"/>
  <c r="H88" i="15"/>
  <c r="H89" i="15"/>
  <c r="H90" i="15"/>
  <c r="H91" i="15"/>
  <c r="H92" i="15"/>
  <c r="H93" i="15"/>
  <c r="H94" i="15"/>
  <c r="H95" i="15"/>
  <c r="H96" i="15"/>
  <c r="H98" i="15"/>
  <c r="H102" i="15"/>
  <c r="H103" i="15"/>
  <c r="H104" i="15"/>
  <c r="H105" i="15"/>
  <c r="H106" i="15"/>
  <c r="H107" i="15"/>
  <c r="H108" i="15"/>
  <c r="H109" i="15"/>
  <c r="H110" i="15"/>
  <c r="H111" i="15"/>
  <c r="H113" i="15"/>
  <c r="H114" i="15"/>
  <c r="H115" i="15"/>
  <c r="H116" i="15"/>
  <c r="I112" i="15"/>
  <c r="H119" i="15"/>
  <c r="H120" i="15"/>
  <c r="H122" i="15"/>
  <c r="H123" i="15"/>
  <c r="H126" i="15"/>
  <c r="H127" i="15"/>
  <c r="H128" i="15"/>
  <c r="H129" i="15"/>
  <c r="H130" i="15"/>
  <c r="I125" i="15"/>
  <c r="H132" i="15"/>
  <c r="H133" i="15"/>
  <c r="I131" i="15"/>
  <c r="H136" i="15"/>
  <c r="H137" i="15"/>
  <c r="H138" i="15"/>
  <c r="H139" i="15"/>
  <c r="H141" i="15"/>
  <c r="H142" i="15"/>
  <c r="I140" i="15"/>
  <c r="H144" i="15"/>
  <c r="I143" i="15"/>
  <c r="C18" i="15"/>
  <c r="E135" i="15"/>
  <c r="H135" i="15" s="1"/>
  <c r="I134" i="15" s="1"/>
  <c r="E97" i="15"/>
  <c r="H97" i="15" s="1"/>
  <c r="I87" i="15" s="1"/>
  <c r="C74" i="15"/>
  <c r="C75" i="15"/>
  <c r="C76" i="15"/>
  <c r="C77" i="15"/>
  <c r="C78" i="15"/>
  <c r="C79" i="15"/>
  <c r="C80" i="15"/>
  <c r="C81" i="15"/>
  <c r="C82" i="15"/>
  <c r="E53" i="15"/>
  <c r="H53" i="15" s="1"/>
  <c r="E54" i="15"/>
  <c r="H54" i="15" s="1"/>
  <c r="E34" i="15"/>
  <c r="H34" i="15" s="1"/>
  <c r="C132" i="15"/>
  <c r="C135" i="15"/>
  <c r="C136" i="15" s="1"/>
  <c r="C137" i="15" s="1"/>
  <c r="C138" i="15" s="1"/>
  <c r="C139" i="15" s="1"/>
  <c r="C141" i="15"/>
  <c r="J64" i="16"/>
  <c r="J65" i="16"/>
  <c r="J66" i="16"/>
  <c r="J67" i="16"/>
  <c r="J68" i="16"/>
  <c r="I71" i="16"/>
  <c r="E41" i="15" s="1"/>
  <c r="H41" i="15" s="1"/>
  <c r="E64" i="16"/>
  <c r="D67" i="16"/>
  <c r="E51" i="15"/>
  <c r="H51" i="15" s="1"/>
  <c r="O57" i="16"/>
  <c r="O56" i="16"/>
  <c r="O55" i="16"/>
  <c r="O54" i="16"/>
  <c r="J55" i="16"/>
  <c r="J54" i="16"/>
  <c r="J53" i="16"/>
  <c r="J52" i="16"/>
  <c r="J51" i="16"/>
  <c r="E52" i="16"/>
  <c r="E53" i="16"/>
  <c r="E54" i="16"/>
  <c r="E55" i="16"/>
  <c r="E51" i="16"/>
  <c r="D59" i="16"/>
  <c r="E48" i="15"/>
  <c r="H48" i="15" s="1"/>
  <c r="O46" i="16"/>
  <c r="O45" i="16"/>
  <c r="O44" i="16"/>
  <c r="O43" i="16"/>
  <c r="O42" i="16"/>
  <c r="N62" i="16"/>
  <c r="E50" i="15"/>
  <c r="H50" i="15" s="1"/>
  <c r="I59" i="16"/>
  <c r="E49" i="15"/>
  <c r="H49" i="15" s="1"/>
  <c r="O50" i="16"/>
  <c r="E47" i="15"/>
  <c r="H47" i="15" s="1"/>
  <c r="I22" i="16"/>
  <c r="E59" i="15"/>
  <c r="H59" i="15" s="1"/>
  <c r="J22" i="16"/>
  <c r="J42" i="16"/>
  <c r="J45" i="16"/>
  <c r="E44" i="15"/>
  <c r="H44" i="15" s="1"/>
  <c r="H42" i="16"/>
  <c r="H43" i="16"/>
  <c r="H45" i="16"/>
  <c r="H47" i="16"/>
  <c r="E45" i="15"/>
  <c r="H45" i="15" s="1"/>
  <c r="B44" i="16"/>
  <c r="B46" i="16"/>
  <c r="M30" i="16"/>
  <c r="O30" i="16"/>
  <c r="M32" i="16"/>
  <c r="O32" i="16"/>
  <c r="M31" i="16"/>
  <c r="O31" i="16"/>
  <c r="M29" i="16"/>
  <c r="O29" i="16"/>
  <c r="E101" i="15"/>
  <c r="H101" i="15" s="1"/>
  <c r="E100" i="15"/>
  <c r="H100" i="15" s="1"/>
  <c r="I99" i="15" s="1"/>
  <c r="J29" i="16"/>
  <c r="J32" i="16"/>
  <c r="H30" i="16"/>
  <c r="H29" i="16"/>
  <c r="H32" i="16"/>
  <c r="H33" i="16"/>
  <c r="E69" i="15"/>
  <c r="H69" i="15" s="1"/>
  <c r="D29" i="16"/>
  <c r="D30" i="16"/>
  <c r="D31" i="16"/>
  <c r="D32" i="16"/>
  <c r="D33" i="16"/>
  <c r="D34" i="16"/>
  <c r="D35" i="16"/>
  <c r="D37" i="16"/>
  <c r="D38" i="16"/>
  <c r="E66" i="15"/>
  <c r="H66" i="15" s="1"/>
  <c r="I65" i="15" s="1"/>
  <c r="E64" i="15"/>
  <c r="H64" i="15" s="1"/>
  <c r="O26" i="16"/>
  <c r="L20" i="16"/>
  <c r="E63" i="15"/>
  <c r="H63" i="15" s="1"/>
  <c r="I62" i="15" s="1"/>
  <c r="F20" i="16"/>
  <c r="E58" i="15"/>
  <c r="H58" i="15" s="1"/>
  <c r="I57" i="15" s="1"/>
  <c r="D17" i="16"/>
  <c r="D18" i="16"/>
  <c r="D19" i="16"/>
  <c r="D20" i="16"/>
  <c r="D25" i="16"/>
  <c r="O5" i="16"/>
  <c r="O6" i="16"/>
  <c r="O7" i="16"/>
  <c r="O8" i="16"/>
  <c r="O9" i="16"/>
  <c r="O10" i="16"/>
  <c r="O11" i="16"/>
  <c r="O13" i="16"/>
  <c r="J6" i="16"/>
  <c r="J7" i="16"/>
  <c r="J8" i="16"/>
  <c r="J9" i="16"/>
  <c r="J10" i="16"/>
  <c r="J11" i="16"/>
  <c r="J5" i="16"/>
  <c r="J13" i="16"/>
  <c r="E46" i="15"/>
  <c r="H46" i="15" s="1"/>
  <c r="E9" i="16"/>
  <c r="E8" i="16"/>
  <c r="E7" i="16"/>
  <c r="E6" i="16"/>
  <c r="E5" i="16"/>
  <c r="E11" i="16"/>
  <c r="B8" i="16"/>
  <c r="E23" i="15" s="1"/>
  <c r="H23" i="15" s="1"/>
  <c r="I22" i="15" s="1"/>
  <c r="C83" i="15"/>
  <c r="C84" i="15"/>
  <c r="C85" i="15"/>
  <c r="C86" i="15"/>
  <c r="C68" i="15"/>
  <c r="C69" i="15"/>
  <c r="C144" i="15"/>
  <c r="C118" i="15"/>
  <c r="C88" i="15"/>
  <c r="C89" i="15"/>
  <c r="C90" i="15"/>
  <c r="C91" i="15"/>
  <c r="C92" i="15"/>
  <c r="C93" i="15"/>
  <c r="C94" i="15"/>
  <c r="C95" i="15"/>
  <c r="C96" i="15"/>
  <c r="C97" i="15"/>
  <c r="C98" i="15"/>
  <c r="C66" i="15"/>
  <c r="C58" i="15"/>
  <c r="C59" i="15"/>
  <c r="C60" i="15"/>
  <c r="C61" i="15"/>
  <c r="C53" i="15"/>
  <c r="H11" i="15"/>
  <c r="N34" i="16"/>
  <c r="E118" i="15"/>
  <c r="H118" i="15" s="1"/>
  <c r="I117" i="15" s="1"/>
  <c r="E124" i="15"/>
  <c r="H124" i="15" s="1"/>
  <c r="I121" i="15" s="1"/>
  <c r="I43" i="15" l="1"/>
  <c r="I52" i="15"/>
  <c r="I145" i="15" l="1"/>
  <c r="G147" i="15" s="1"/>
  <c r="G148" i="15" l="1"/>
  <c r="G152" i="15"/>
  <c r="G149" i="15"/>
  <c r="G151" i="15"/>
  <c r="G154" i="15"/>
  <c r="G153" i="15"/>
  <c r="G150" i="15"/>
  <c r="G155" i="15"/>
  <c r="G156" i="15" s="1"/>
  <c r="G157" i="15" s="1"/>
</calcChain>
</file>

<file path=xl/sharedStrings.xml><?xml version="1.0" encoding="utf-8"?>
<sst xmlns="http://schemas.openxmlformats.org/spreadsheetml/2006/main" count="347" uniqueCount="204">
  <si>
    <t>Santo Domingo, Rep. Dominicana</t>
  </si>
  <si>
    <t>GERENCIA DE SERVICIOS GENERALES</t>
  </si>
  <si>
    <t>Proyecto:</t>
  </si>
  <si>
    <t>Readecuación Oficina Comercial La Otra Banda</t>
  </si>
  <si>
    <t>Presupuesto</t>
  </si>
  <si>
    <t>No.</t>
  </si>
  <si>
    <t xml:space="preserve">DESCRIPCION </t>
  </si>
  <si>
    <t>CANTIDAD</t>
  </si>
  <si>
    <t>UNIDAD</t>
  </si>
  <si>
    <t>P. U.</t>
  </si>
  <si>
    <t>VALOR</t>
  </si>
  <si>
    <t>SUB-TOTAL</t>
  </si>
  <si>
    <t>Trabajos preliminares</t>
  </si>
  <si>
    <t>Demolición de pisos y zócalos en cerámica</t>
  </si>
  <si>
    <t>M2</t>
  </si>
  <si>
    <t>Desmonte de puertas existente en todo el piso</t>
  </si>
  <si>
    <t>UD</t>
  </si>
  <si>
    <t>Desmonte de ventanas existente en todo el piso</t>
  </si>
  <si>
    <t>Desmonte de todas las instalaciones eléctricas existente</t>
  </si>
  <si>
    <t>PA</t>
  </si>
  <si>
    <t>Resane de los muros existente en el local, Masilla y lijado.</t>
  </si>
  <si>
    <t>Bote de escombros producto materiales de demolición</t>
  </si>
  <si>
    <t xml:space="preserve">Ranurado de muros para para instalaciones electricas, incluye terminacion. </t>
  </si>
  <si>
    <t xml:space="preserve">Desmonte de panales electricos existente. </t>
  </si>
  <si>
    <t>Pa</t>
  </si>
  <si>
    <t xml:space="preserve">Desmonte de inodoros existentes </t>
  </si>
  <si>
    <t>Desmonte de lavamanos existentes</t>
  </si>
  <si>
    <t>Demolicion de ceramica de pared en baños</t>
  </si>
  <si>
    <t xml:space="preserve">Demolicion de muros de block, incluye bote de escombros. </t>
  </si>
  <si>
    <t>Desmonte de puertas enrollable existente</t>
  </si>
  <si>
    <t xml:space="preserve">Demolicion de losa de piso por encina de nivel de piso del local. </t>
  </si>
  <si>
    <t>Desmonte de protectores de ventanas metalicos</t>
  </si>
  <si>
    <t xml:space="preserve">Desmonte de puerta de tola </t>
  </si>
  <si>
    <t>Desmantelamiento de techo en Zinc y madera</t>
  </si>
  <si>
    <t xml:space="preserve">Demoler pañete existente </t>
  </si>
  <si>
    <t xml:space="preserve">Excavacion de zapata de muro. </t>
  </si>
  <si>
    <t>M3</t>
  </si>
  <si>
    <t>Construccion de pozo tubular para extraccion de agua potable en tuberia de hierro 10 pulg, profundida de 120 pie, incluye registro 70x70,  tapa redonda de hierro pesado, Bomba sumergible de 2 pulg, con instalacion electrica, control de encendido automatico mediante flota electronica, tuberia de descarga desde punto de captacion hasta la cirterna y cable de acero revestido en goma de 1/4 para asegurar la bomba</t>
  </si>
  <si>
    <t xml:space="preserve">Hormigon </t>
  </si>
  <si>
    <t>PISO HA E=0.10m 3/8"@0.25m EN A.D. FROTADO - HORMIGON INDUSTRIAL 210KG/CM2</t>
  </si>
  <si>
    <t>Empañete maestrado - interior y techo</t>
  </si>
  <si>
    <t>Muros de blocks 6 pulg, incluye bastones 3/8 y pañete ambas caras</t>
  </si>
  <si>
    <t>BLOQUES HORMIGON DE 8" - 3/8" @ 0.20m TODAS LAS CAMARAS LLENAS,  pañete ambas caras</t>
  </si>
  <si>
    <t>ZAPATAS MUROS 8" 0.60m x 0.25m HORMIGON INDUSTRIAL 210Kg/cm2, 3 f 3/8" y 3/8" @ 0.25m</t>
  </si>
  <si>
    <t>VIGA DE AMARRE 20x20 4 f 3/8" - 3/8"@0.20m 1:2:4 HORMIGON INDUSTRIAL 210Kg/cm2</t>
  </si>
  <si>
    <t>DINTEL 20X20 3 f 1/2" Y 2 f 3/8"- 3/8"@0.20m 180Kg/cm2</t>
  </si>
  <si>
    <t>LOSA HA E=0.12m 3/8"@0.25m AD HORMIGON INDUSTRIAL 210Kg/cm2</t>
  </si>
  <si>
    <t>Divisiones</t>
  </si>
  <si>
    <t>Suministro e instalación de muros de sheetrock dos caras, estructura 2,5 calibre 26</t>
  </si>
  <si>
    <t>Suministro e instalación de muros en Denglass dos caras, estructura 2,5 calibre 29</t>
  </si>
  <si>
    <t>Suministro y colocacion de juntas de aluminio en muro frontal de 1.50 pulgadas de grosor (ver diseño en plano y elevaciones)</t>
  </si>
  <si>
    <t>Suministro y colocación de Alucobon en fachada ( ver en plano)</t>
  </si>
  <si>
    <t>Piso</t>
  </si>
  <si>
    <t xml:space="preserve">Suministro y colocación de piso en porcelanato  60x60. incluye torta de relleno para subir el nivel de piso terminado 10cm sobre el nivel de la acera </t>
  </si>
  <si>
    <t>Suministro y colocación de zócalos en porcelanato (60x10)</t>
  </si>
  <si>
    <t>ML</t>
  </si>
  <si>
    <t xml:space="preserve">Suministro e instalacion, juntos de expansión y dilatacion en pisos. </t>
  </si>
  <si>
    <t>Acera en hormingon e=0.10m Malla electrosoldada. D2.3 10x10 Frotado- HA 180KG/cm2</t>
  </si>
  <si>
    <t>Techo</t>
  </si>
  <si>
    <t>Suministro y colocación de plafón mineral fisurado  2x2 a 2,40mt. Incluye estructura de soporte</t>
  </si>
  <si>
    <t>Suministro y colocación de fascias en sheetrock según diseño</t>
  </si>
  <si>
    <t>Puertas, Ventanas y Cristales Fijos</t>
  </si>
  <si>
    <t>Suministro e instalación de paños fijo en cristal 1/4 comercial P40 europeo para oficinas, incluye frost según diseño</t>
  </si>
  <si>
    <t>P2</t>
  </si>
  <si>
    <t>Suministro e instalación de puerta comercial estilo europeo de cristal de 3/8 y aluminio, incluye tiradores, brazo hidráulico, llavín, pata de cabra y frost</t>
  </si>
  <si>
    <t>Suministro e instalación de puerta plegadiza, tipo acordeón color blanco, con paneles de 1,00m x 2.10m</t>
  </si>
  <si>
    <t>Suministro e instalación de tope de puertas o stop media luna en puertas</t>
  </si>
  <si>
    <t xml:space="preserve">Suministro e instalacion de ventanas corredizas en perfileria p40 europea, incluye Frost según diseño </t>
  </si>
  <si>
    <t>Suministro e instalacion de puertas Polimetal lisas, para baño. (0.80mx2.10m)</t>
  </si>
  <si>
    <t>Suministro e instalacion de cubre rollo para puerta enrollable existente</t>
  </si>
  <si>
    <t>Instalaciones Eléctricas</t>
  </si>
  <si>
    <t>Suministro e instalación de interruptor  sencillo  110  volts.  Incluye tubería EMT 3/4, registros y cableado</t>
  </si>
  <si>
    <t>Suministro e instalación de interruptor  doble  110  volts.  Incluye tubería EMT 3/4, registros y cableado</t>
  </si>
  <si>
    <t>Suministro e instalación de interruptor  triple  110  volts.  Incluye tubería EMT 3/4, registros y cableado</t>
  </si>
  <si>
    <t>Suministro e instalación de salida de AC, 110 volts, incluye tubería EMT 3/4, registros y cableado (Potencial - Negro #12, Neutro - Blanco #12, Tierra - Verde #12)</t>
  </si>
  <si>
    <t>Suministro e instalación de salida de UPS, incluye tubería EMT 3/4, registros y cableado. (Potencial - Rojo #12 , Neutro - Azul #12, Tierra - Verde #12)</t>
  </si>
  <si>
    <t xml:space="preserve">Suministro e instalación de salida de data ( tubería EMT 3/4, registros y mensajero) </t>
  </si>
  <si>
    <t>Suministro e instalación de panel de distribución monofasico, 8/16 espacios, incluye breaker y alimentador (Iluminacion y Tomacorriente) según diseño suministrado en plano</t>
  </si>
  <si>
    <t>Suministro e instalación de panel de distribución, Para Tomacorriente UPS monofásico, 4/8 espacios, incluye breaker y alimentador según diseño suministrado en plano</t>
  </si>
  <si>
    <t xml:space="preserve">Suministro e instalación de panel de distribución monofásico, 8/16 espacios, incluye breaker y alimentador, Para Aires Acondicionados </t>
  </si>
  <si>
    <t>Suministro e instalacion de transfer para planta de 200 amp. Incluye acometida electrica desde planta hasta transfer, desde medidor hasta transfer y del transfer hasta paneles de distribucion</t>
  </si>
  <si>
    <t>Suministro e instalación de  luminarias  2x2 LED tipo plafón, 4 años de garantía (Incluye instalación eléctrica, tubería en MT y cable de goma)</t>
  </si>
  <si>
    <t>Suministro e instalación de luces tipo ojo de buey 4", (Incluye instalación eléctrica, tubería en MT y cable de goma)</t>
  </si>
  <si>
    <t>Suministro e instalación de lámparas de emergencia, incluye instalación eléctrica</t>
  </si>
  <si>
    <t>Baños</t>
  </si>
  <si>
    <t>Suministro e instalación de inodoro Bath Collection blanco (incluye tuberías y accesorios)</t>
  </si>
  <si>
    <t>Suministro e instalación de lavamanos  Tope Bath Collection , (incluye tuberías y accesorios)</t>
  </si>
  <si>
    <t>Suministro e instalación de extractor 8'' tipo plafón , incluye ducto</t>
  </si>
  <si>
    <t>Suministro e instalación de dispensador de papel toalla Familia en área lavamanos</t>
  </si>
  <si>
    <t>Suministro e instalación de dispensador de papel de baño Familia en área inodoros</t>
  </si>
  <si>
    <t>Suministro e instalación de dispensador Familia de jabón liquido</t>
  </si>
  <si>
    <t>Suministro e instalación de espejos con bordes biselados 0.60 x 1.00</t>
  </si>
  <si>
    <t xml:space="preserve">Suministro de desague de piso 2 pulg, Parrilla en acero inoxidable. </t>
  </si>
  <si>
    <t xml:space="preserve">Suministro e instalacion de mueble de baño en roble. </t>
  </si>
  <si>
    <t xml:space="preserve">Suministro e instalcion de ceramica de baño  0.30 x 0.60 m </t>
  </si>
  <si>
    <t xml:space="preserve">SALIDA AGUA POT. 1/2" - POLIETILENO 18mm incluye llave de chorro </t>
  </si>
  <si>
    <t xml:space="preserve">Kitchenette </t>
  </si>
  <si>
    <t>Suministro e instalación de tope de granito natural (1.90m x 0.80m)(1.4mx0.60m)</t>
  </si>
  <si>
    <t xml:space="preserve">Suministro e instacion de gabinete en roble (superior e inferior) </t>
  </si>
  <si>
    <t>PL</t>
  </si>
  <si>
    <t>Suministro e instalacion de fregadero doble (incluye trampa de grasa y registro)  (Incluye tuberias, piezas y accesorios)</t>
  </si>
  <si>
    <t>Suministro e instalacion de dispensador de papel toalla Familia</t>
  </si>
  <si>
    <t>Suministro e instalacion de dispensador de gel antibacterial Familia</t>
  </si>
  <si>
    <t>Suministro e instalacion de extractor 12´´ , tipo plafon</t>
  </si>
  <si>
    <t>Alimentacion desde acometida a cocina (En tuberia de polipropileno de 25mm)</t>
  </si>
  <si>
    <t>Alimentacion de desague de piso y fregadero</t>
  </si>
  <si>
    <t>Construccion de tranpa de grasa en cocina</t>
  </si>
  <si>
    <t xml:space="preserve">Suministro e instalacion de microondas inverter, acero inoxidable. </t>
  </si>
  <si>
    <t xml:space="preserve">Suministro e instalacion de nevera inverter, acero inoxidable. </t>
  </si>
  <si>
    <t>Suministro e instalacion de bebedero de agua, con sistema de enfriacion de agua.</t>
  </si>
  <si>
    <t>Climatización</t>
  </si>
  <si>
    <t>Suministro e instalación de aire acondicionado tipo Fancoil de 5 toneladas, incluye instalación eléctrica.</t>
  </si>
  <si>
    <t>Suministro e instalación de AA 12000 BTU Seer 22 en cuarto data  Incluye instalación instalación eléctrica</t>
  </si>
  <si>
    <t>Suministro y instalacion de ducteria en P3 para sistema de distribucion de A/A. incluye mangas, regillas y retornos.</t>
  </si>
  <si>
    <t>Suministro e instalacion de base metalica para los compresores de los aires acondicionados.</t>
  </si>
  <si>
    <t>Pintura</t>
  </si>
  <si>
    <t>Suministro y aplicación de pintura en paredes y columnas, (colores corporativos )</t>
  </si>
  <si>
    <t xml:space="preserve">Suministro y aplicación de pintura en puertas enrollables existente. </t>
  </si>
  <si>
    <t>Suministro y aplicación de pintura para señalizacion de parqueos según diseño de planos</t>
  </si>
  <si>
    <t>Sistema contra incendio</t>
  </si>
  <si>
    <t>Extintores tipo ABC de 10 lbs</t>
  </si>
  <si>
    <t>Suministro e instalación de extintor de agente limpio ABC Automático 9 kg , suspendido</t>
  </si>
  <si>
    <t>Diseño, suministro e instalacion de sistema contra incendios convencional con los sigtes componentes: dectectores de humo, , modulos de control ,  sirenas con luz estraboscopicas. Incluye instalacion, mano de obra, tuberias, accesorios, diseño en autocad, puesta en servicio.</t>
  </si>
  <si>
    <t xml:space="preserve">Sistema de video vigilancia </t>
  </si>
  <si>
    <t xml:space="preserve">Suministro e instalación de CAMARA HDCVI DOMOP FULL HD 12MP IR50M, Incluye: Canalización en tuberías EMT (accesorios), registros, cableado en UTP Cat5e, SNB-200PV BALUN y CONECTOR NEXXT RJ45 CAT-5E (30U) (AW102NXT01) </t>
  </si>
  <si>
    <t xml:space="preserve">Suministro e instalación de DVR HDCVI 16 CH FULL HD 12MP(1080P) HDMI, Incluye Gabinete de seguridad con llave y Mouse. </t>
  </si>
  <si>
    <t>Suministro e instalación de DISCO DURO SATA 2TB</t>
  </si>
  <si>
    <t>Suministro e instalación de Monitor LCD 24´´, Incluye base de pared</t>
  </si>
  <si>
    <t>Suministro e instalación de Power Supply 12 volt, con Gabinete de seguridad con llave</t>
  </si>
  <si>
    <t>Mobiliario</t>
  </si>
  <si>
    <t>Suministro y colocacion de mueble para posicion de caja (diseño pendiente por suministrar)</t>
  </si>
  <si>
    <t>Suministro y colocacion de mueble para posicion de ATC (diseño pendiente por suministrar)</t>
  </si>
  <si>
    <t>Misceláneos</t>
  </si>
  <si>
    <t>Suministro de trameria metalica  de 5 divisiones.</t>
  </si>
  <si>
    <t>Suministro y colocacion de tinaco de 500 galones incluye base  y conexión</t>
  </si>
  <si>
    <t>Suministro e instalacion de bomba ladrona 1/2HP con tanque de presión, incluye instalación electrica.</t>
  </si>
  <si>
    <t>Suministro y colocacion de tapa para cisterna en acero inoxidable, incluye desmontar la existente y candado</t>
  </si>
  <si>
    <t xml:space="preserve">Suministro y colocacion de cortinas venecianas para oficinas y  cristales en area de espera </t>
  </si>
  <si>
    <t>Señaletica</t>
  </si>
  <si>
    <t>Suministro y colocación de letrero institucional en letras armadas acrilicas con luces (Diseño pendiente por indicar)</t>
  </si>
  <si>
    <t>Suministro y colocacion de one vision en puertas y ventanas frontales, diseño pendiente por indicar</t>
  </si>
  <si>
    <t>Limpieza general</t>
  </si>
  <si>
    <t>Limpieza general y bote de escombros</t>
  </si>
  <si>
    <t xml:space="preserve">Subtotal General Presupuesto </t>
  </si>
  <si>
    <t xml:space="preserve">SUB TOTAL  - GENERAL </t>
  </si>
  <si>
    <t>Transporte</t>
  </si>
  <si>
    <t>%</t>
  </si>
  <si>
    <t>Seguro social y contra accidentes</t>
  </si>
  <si>
    <t>Fondo de pensiones y jubilaciones</t>
  </si>
  <si>
    <t>Gastos administrativos</t>
  </si>
  <si>
    <t>Seguros y Fianzas</t>
  </si>
  <si>
    <t>Dirección técnica y responsabilidad</t>
  </si>
  <si>
    <t>Imprevisto</t>
  </si>
  <si>
    <t>Sub Total General</t>
  </si>
  <si>
    <t>Itebis 18% (sobre 10% gastos indirectos)</t>
  </si>
  <si>
    <t>TOTAL GENERAL PRESUPUESTO ADJUDICADO</t>
  </si>
  <si>
    <t>______________________________________________________________________________________</t>
  </si>
  <si>
    <t>__________________________________________________</t>
  </si>
  <si>
    <t>Preparado por :</t>
  </si>
  <si>
    <t xml:space="preserve">Aprobador por : </t>
  </si>
  <si>
    <t>Ing. María Santana</t>
  </si>
  <si>
    <t>Ing. Juan Heredia</t>
  </si>
  <si>
    <t>Especialista de Obras Civiles</t>
  </si>
  <si>
    <t>Gerente de Servicios Generales</t>
  </si>
  <si>
    <t xml:space="preserve">                             .-</t>
  </si>
  <si>
    <t>Demolición piso cerámica</t>
  </si>
  <si>
    <t>Demolición de muros</t>
  </si>
  <si>
    <t>Muros de block 6</t>
  </si>
  <si>
    <t>Muros sheetrock dos caras</t>
  </si>
  <si>
    <t>Denglas dos caras</t>
  </si>
  <si>
    <t>Pisos 60x60 Porcelanato</t>
  </si>
  <si>
    <t>Zocalos 10x60 Porcelanato</t>
  </si>
  <si>
    <t xml:space="preserve">plafon 2x2 </t>
  </si>
  <si>
    <t>Facias en sheetrock</t>
  </si>
  <si>
    <t>Cristal Fijo</t>
  </si>
  <si>
    <t>Ventana corrediza</t>
  </si>
  <si>
    <t>Ceramica de baño</t>
  </si>
  <si>
    <t>Ml</t>
  </si>
  <si>
    <t>H</t>
  </si>
  <si>
    <t>Acera</t>
  </si>
  <si>
    <t>Pañete</t>
  </si>
  <si>
    <t>Parqueo</t>
  </si>
  <si>
    <t>Muros de block 8</t>
  </si>
  <si>
    <t>h</t>
  </si>
  <si>
    <t>M</t>
  </si>
  <si>
    <t>e</t>
  </si>
  <si>
    <t>L</t>
  </si>
  <si>
    <t>Zapata Muros de block 8</t>
  </si>
  <si>
    <t>Viga de amarre</t>
  </si>
  <si>
    <t>Dintel</t>
  </si>
  <si>
    <t xml:space="preserve">Losa de techo </t>
  </si>
  <si>
    <t xml:space="preserve">Excavacion Zapata </t>
  </si>
  <si>
    <t>Item</t>
  </si>
  <si>
    <t>Descripcion</t>
  </si>
  <si>
    <t>Cantidad</t>
  </si>
  <si>
    <t xml:space="preserve">Observacion </t>
  </si>
  <si>
    <t>Contarlos en plano son 36</t>
  </si>
  <si>
    <t xml:space="preserve">Agregue letrero institucional </t>
  </si>
  <si>
    <t>No estaba contemplado</t>
  </si>
  <si>
    <r>
      <t>Suministro y construcción de pozo de agua</t>
    </r>
    <r>
      <rPr>
        <sz val="10"/>
        <color rgb="FFFF0000"/>
        <rFont val="Arial"/>
        <family val="2"/>
      </rPr>
      <t xml:space="preserve"> (Agregar especificaciones)</t>
    </r>
  </si>
  <si>
    <t>No estaba contemplado, agregar especificaciones</t>
  </si>
  <si>
    <t>Colocar precio y determinar si se extraera material</t>
  </si>
  <si>
    <t>Ud</t>
  </si>
  <si>
    <t xml:space="preserve"> contarlas son 6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</si>
</sst>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(* #,##0.00_);_(* \(#,##0.00\);_(* \-??_);_(@_)"/>
    <numFmt numFmtId="167" formatCode="[$-1C0A]d&quot; de &quot;mmmm&quot; de &quot;yyyy;@"/>
    <numFmt numFmtId="168" formatCode="0.0"/>
    <numFmt numFmtId="169" formatCode="&quot;RD$&quot;#,##0.00"/>
    <numFmt numFmtId="170" formatCode="#,##0.000000000"/>
    <numFmt numFmtId="171" formatCode="_-[$RD$-1C0A]* #,##0.00_ ;_-[$RD$-1C0A]* \-#,##0.00\ ;_-[$RD$-1C0A]* \-??_ ;_-@_ "/>
  </numFmts>
  <fonts count="4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u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6"/>
      <color rgb="FFFF0000"/>
      <name val="Arial"/>
      <family val="2"/>
    </font>
    <font>
      <sz val="24"/>
      <name val="Arial"/>
      <family val="2"/>
    </font>
    <font>
      <b/>
      <sz val="20"/>
      <color theme="0"/>
      <name val="Arial"/>
      <family val="2"/>
    </font>
    <font>
      <b/>
      <sz val="24"/>
      <name val="Arial"/>
      <family val="2"/>
    </font>
    <font>
      <b/>
      <sz val="26"/>
      <color indexed="8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sz val="20"/>
      <color theme="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24"/>
      <color theme="0"/>
      <name val="Arial"/>
      <family val="2"/>
    </font>
    <font>
      <b/>
      <sz val="26"/>
      <color theme="0"/>
      <name val="Calibri"/>
      <family val="2"/>
      <scheme val="minor"/>
    </font>
    <font>
      <b/>
      <sz val="22"/>
      <name val="Arial"/>
      <family val="2"/>
    </font>
    <font>
      <sz val="2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31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6" fontId="16" fillId="0" borderId="0" applyFill="0" applyBorder="0" applyAlignment="0" applyProtection="0"/>
    <xf numFmtId="0" fontId="5" fillId="0" borderId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311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2" fillId="0" borderId="0" xfId="0" applyFont="1"/>
    <xf numFmtId="0" fontId="6" fillId="0" borderId="0" xfId="0" applyFont="1"/>
    <xf numFmtId="166" fontId="15" fillId="0" borderId="0" xfId="1" applyFont="1"/>
    <xf numFmtId="0" fontId="7" fillId="0" borderId="0" xfId="0" applyFont="1" applyBorder="1" applyAlignment="1">
      <alignment horizontal="center"/>
    </xf>
    <xf numFmtId="166" fontId="10" fillId="0" borderId="0" xfId="1" applyFont="1" applyFill="1" applyBorder="1"/>
    <xf numFmtId="166" fontId="10" fillId="0" borderId="0" xfId="1" applyFont="1" applyBorder="1"/>
    <xf numFmtId="0" fontId="10" fillId="0" borderId="0" xfId="0" applyFont="1" applyFill="1"/>
    <xf numFmtId="166" fontId="10" fillId="0" borderId="0" xfId="1" applyFont="1" applyFill="1"/>
    <xf numFmtId="0" fontId="15" fillId="4" borderId="0" xfId="0" applyFont="1" applyFill="1" applyBorder="1" applyAlignment="1">
      <alignment horizontal="center" vertical="center"/>
    </xf>
    <xf numFmtId="166" fontId="10" fillId="0" borderId="0" xfId="1" applyFont="1" applyAlignment="1">
      <alignment horizontal="center"/>
    </xf>
    <xf numFmtId="0" fontId="0" fillId="0" borderId="0" xfId="0" applyFill="1"/>
    <xf numFmtId="166" fontId="10" fillId="0" borderId="0" xfId="1" applyFont="1"/>
    <xf numFmtId="166" fontId="10" fillId="3" borderId="0" xfId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169" fontId="20" fillId="0" borderId="0" xfId="0" applyNumberFormat="1" applyFont="1" applyFill="1"/>
    <xf numFmtId="0" fontId="18" fillId="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0" fillId="0" borderId="0" xfId="1" applyFont="1" applyFill="1" applyAlignment="1">
      <alignment horizontal="center"/>
    </xf>
    <xf numFmtId="0" fontId="10" fillId="0" borderId="1" xfId="0" applyFont="1" applyFill="1" applyBorder="1"/>
    <xf numFmtId="0" fontId="0" fillId="0" borderId="0" xfId="0" applyFill="1" applyBorder="1"/>
    <xf numFmtId="0" fontId="10" fillId="0" borderId="0" xfId="0" applyFont="1" applyFill="1" applyBorder="1"/>
    <xf numFmtId="166" fontId="28" fillId="0" borderId="0" xfId="1" applyFont="1" applyBorder="1" applyAlignment="1">
      <alignment horizontal="center"/>
    </xf>
    <xf numFmtId="166" fontId="30" fillId="0" borderId="0" xfId="1" applyFont="1" applyBorder="1" applyAlignment="1">
      <alignment horizontal="center" vertical="center"/>
    </xf>
    <xf numFmtId="0" fontId="0" fillId="0" borderId="0" xfId="0" applyAlignment="1">
      <alignment wrapText="1"/>
    </xf>
    <xf numFmtId="166" fontId="30" fillId="0" borderId="0" xfId="1" applyFont="1" applyBorder="1" applyAlignment="1">
      <alignment horizontal="center"/>
    </xf>
    <xf numFmtId="0" fontId="6" fillId="4" borderId="0" xfId="0" applyFont="1" applyFill="1" applyBorder="1"/>
    <xf numFmtId="0" fontId="0" fillId="4" borderId="0" xfId="0" applyFill="1" applyBorder="1"/>
    <xf numFmtId="166" fontId="30" fillId="4" borderId="0" xfId="3" applyFont="1" applyFill="1" applyBorder="1" applyAlignment="1">
      <alignment vertical="center"/>
    </xf>
    <xf numFmtId="166" fontId="15" fillId="5" borderId="0" xfId="3" applyFont="1" applyFill="1" applyBorder="1" applyAlignment="1"/>
    <xf numFmtId="166" fontId="10" fillId="4" borderId="0" xfId="1" applyFont="1" applyFill="1" applyBorder="1" applyAlignment="1">
      <alignment horizontal="center"/>
    </xf>
    <xf numFmtId="166" fontId="15" fillId="4" borderId="0" xfId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9" fontId="10" fillId="4" borderId="0" xfId="0" applyNumberFormat="1" applyFont="1" applyFill="1" applyBorder="1" applyAlignment="1">
      <alignment horizontal="center" vertical="center"/>
    </xf>
    <xf numFmtId="166" fontId="10" fillId="4" borderId="0" xfId="1" applyFont="1" applyFill="1" applyBorder="1" applyAlignment="1">
      <alignment horizontal="center" vertical="center"/>
    </xf>
    <xf numFmtId="166" fontId="10" fillId="4" borderId="0" xfId="1" applyFont="1" applyFill="1" applyBorder="1"/>
    <xf numFmtId="0" fontId="14" fillId="4" borderId="0" xfId="0" applyFont="1" applyFill="1" applyBorder="1" applyAlignment="1">
      <alignment vertical="center" wrapText="1"/>
    </xf>
    <xf numFmtId="166" fontId="15" fillId="4" borderId="0" xfId="1" applyFont="1" applyFill="1" applyBorder="1" applyAlignment="1">
      <alignment vertical="center"/>
    </xf>
    <xf numFmtId="166" fontId="10" fillId="4" borderId="0" xfId="1" applyFont="1" applyFill="1" applyBorder="1" applyAlignment="1">
      <alignment vertical="center"/>
    </xf>
    <xf numFmtId="43" fontId="14" fillId="6" borderId="0" xfId="0" applyNumberFormat="1" applyFont="1" applyFill="1" applyBorder="1" applyAlignment="1">
      <alignment vertical="center"/>
    </xf>
    <xf numFmtId="169" fontId="30" fillId="4" borderId="0" xfId="1" applyNumberFormat="1" applyFont="1" applyFill="1" applyBorder="1" applyAlignment="1" applyProtection="1">
      <alignment horizontal="right" vertical="center"/>
    </xf>
    <xf numFmtId="0" fontId="0" fillId="4" borderId="0" xfId="0" applyFill="1" applyBorder="1" applyAlignment="1">
      <alignment wrapText="1"/>
    </xf>
    <xf numFmtId="43" fontId="29" fillId="4" borderId="0" xfId="0" applyNumberFormat="1" applyFont="1" applyFill="1" applyBorder="1" applyAlignment="1">
      <alignment horizontal="center" vertical="center"/>
    </xf>
    <xf numFmtId="169" fontId="15" fillId="4" borderId="0" xfId="0" applyNumberFormat="1" applyFont="1" applyFill="1" applyBorder="1" applyAlignment="1">
      <alignment horizontal="center" vertical="center"/>
    </xf>
    <xf numFmtId="0" fontId="0" fillId="7" borderId="0" xfId="0" applyFill="1" applyBorder="1"/>
    <xf numFmtId="166" fontId="20" fillId="4" borderId="0" xfId="1" applyFont="1" applyFill="1" applyBorder="1"/>
    <xf numFmtId="169" fontId="10" fillId="4" borderId="0" xfId="0" applyNumberFormat="1" applyFont="1" applyFill="1" applyBorder="1"/>
    <xf numFmtId="169" fontId="24" fillId="4" borderId="0" xfId="0" applyNumberFormat="1" applyFont="1" applyFill="1" applyBorder="1"/>
    <xf numFmtId="0" fontId="30" fillId="0" borderId="0" xfId="0" applyFont="1" applyFill="1" applyBorder="1" applyAlignment="1">
      <alignment horizontal="center"/>
    </xf>
    <xf numFmtId="164" fontId="30" fillId="4" borderId="0" xfId="8" applyFont="1" applyFill="1" applyBorder="1" applyAlignment="1">
      <alignment vertical="center"/>
    </xf>
    <xf numFmtId="166" fontId="10" fillId="4" borderId="0" xfId="1" applyFont="1" applyFill="1" applyBorder="1" applyAlignment="1" applyProtection="1">
      <alignment horizontal="center"/>
    </xf>
    <xf numFmtId="0" fontId="0" fillId="4" borderId="0" xfId="0" applyFill="1" applyBorder="1" applyAlignment="1">
      <alignment horizontal="center"/>
    </xf>
    <xf numFmtId="164" fontId="28" fillId="0" borderId="0" xfId="0" applyNumberFormat="1" applyFont="1"/>
    <xf numFmtId="43" fontId="29" fillId="4" borderId="0" xfId="0" applyNumberFormat="1" applyFont="1" applyFill="1" applyBorder="1" applyAlignment="1">
      <alignment vertical="center"/>
    </xf>
    <xf numFmtId="166" fontId="15" fillId="4" borderId="0" xfId="3" applyFont="1" applyFill="1" applyBorder="1" applyAlignment="1"/>
    <xf numFmtId="166" fontId="10" fillId="0" borderId="0" xfId="4" applyFont="1"/>
    <xf numFmtId="166" fontId="10" fillId="0" borderId="0" xfId="4" applyFont="1" applyFill="1"/>
    <xf numFmtId="166" fontId="10" fillId="0" borderId="0" xfId="4" applyFont="1" applyFill="1" applyBorder="1" applyAlignment="1" applyProtection="1">
      <alignment horizontal="center"/>
    </xf>
    <xf numFmtId="168" fontId="13" fillId="4" borderId="0" xfId="0" applyNumberFormat="1" applyFont="1" applyFill="1" applyBorder="1" applyAlignment="1">
      <alignment horizontal="center" vertical="center"/>
    </xf>
    <xf numFmtId="164" fontId="10" fillId="0" borderId="0" xfId="8" applyFont="1" applyFill="1" applyAlignment="1">
      <alignment horizontal="center" vertical="center"/>
    </xf>
    <xf numFmtId="170" fontId="0" fillId="0" borderId="0" xfId="0" applyNumberFormat="1"/>
    <xf numFmtId="164" fontId="27" fillId="0" borderId="0" xfId="8" applyFont="1" applyFill="1" applyAlignment="1">
      <alignment horizontal="left"/>
    </xf>
    <xf numFmtId="166" fontId="10" fillId="4" borderId="1" xfId="1" applyFont="1" applyFill="1" applyBorder="1" applyAlignment="1">
      <alignment horizontal="center"/>
    </xf>
    <xf numFmtId="166" fontId="10" fillId="4" borderId="1" xfId="4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166" fontId="15" fillId="4" borderId="0" xfId="4" applyFont="1" applyFill="1" applyBorder="1"/>
    <xf numFmtId="166" fontId="10" fillId="4" borderId="0" xfId="4" applyFont="1" applyFill="1" applyBorder="1" applyAlignment="1">
      <alignment horizontal="center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/>
    </xf>
    <xf numFmtId="166" fontId="15" fillId="4" borderId="0" xfId="4" applyFont="1" applyFill="1" applyBorder="1" applyAlignment="1">
      <alignment horizontal="center"/>
    </xf>
    <xf numFmtId="167" fontId="13" fillId="4" borderId="0" xfId="0" applyNumberFormat="1" applyFont="1" applyFill="1" applyBorder="1" applyAlignment="1">
      <alignment horizontal="center"/>
    </xf>
    <xf numFmtId="166" fontId="30" fillId="4" borderId="0" xfId="0" applyNumberFormat="1" applyFont="1" applyFill="1" applyBorder="1" applyAlignment="1"/>
    <xf numFmtId="0" fontId="19" fillId="4" borderId="0" xfId="0" applyFont="1" applyFill="1" applyBorder="1" applyAlignment="1">
      <alignment wrapText="1"/>
    </xf>
    <xf numFmtId="169" fontId="24" fillId="0" borderId="0" xfId="0" applyNumberFormat="1" applyFont="1"/>
    <xf numFmtId="168" fontId="23" fillId="4" borderId="0" xfId="0" applyNumberFormat="1" applyFont="1" applyFill="1" applyBorder="1" applyAlignment="1">
      <alignment vertical="top" wrapText="1"/>
    </xf>
    <xf numFmtId="166" fontId="26" fillId="4" borderId="0" xfId="1" applyFont="1" applyFill="1" applyBorder="1" applyAlignment="1" applyProtection="1">
      <alignment horizontal="center" vertical="center" wrapText="1"/>
    </xf>
    <xf numFmtId="169" fontId="26" fillId="4" borderId="0" xfId="1" applyNumberFormat="1" applyFont="1" applyFill="1" applyBorder="1" applyAlignment="1" applyProtection="1">
      <alignment vertical="center"/>
    </xf>
    <xf numFmtId="166" fontId="26" fillId="4" borderId="0" xfId="1" applyFont="1" applyFill="1" applyBorder="1" applyAlignment="1" applyProtection="1">
      <alignment horizontal="center" vertical="center"/>
    </xf>
    <xf numFmtId="166" fontId="26" fillId="0" borderId="0" xfId="1" applyFont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9" fontId="24" fillId="0" borderId="3" xfId="1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66" fontId="24" fillId="0" borderId="3" xfId="1" applyFont="1" applyFill="1" applyBorder="1" applyAlignment="1" applyProtection="1">
      <alignment horizontal="center" vertical="center"/>
    </xf>
    <xf numFmtId="164" fontId="21" fillId="4" borderId="0" xfId="8" applyFont="1" applyFill="1" applyAlignment="1">
      <alignment horizontal="left"/>
    </xf>
    <xf numFmtId="164" fontId="34" fillId="4" borderId="3" xfId="8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justify" vertical="center" wrapText="1"/>
    </xf>
    <xf numFmtId="0" fontId="24" fillId="4" borderId="3" xfId="0" applyFont="1" applyFill="1" applyBorder="1" applyAlignment="1">
      <alignment horizontal="center" vertical="center"/>
    </xf>
    <xf numFmtId="4" fontId="24" fillId="4" borderId="3" xfId="11" applyNumberFormat="1" applyFont="1" applyFill="1" applyBorder="1" applyAlignment="1">
      <alignment horizontal="center" vertical="center"/>
    </xf>
    <xf numFmtId="2" fontId="24" fillId="4" borderId="3" xfId="3" applyNumberFormat="1" applyFont="1" applyFill="1" applyBorder="1" applyAlignment="1">
      <alignment horizontal="center" vertical="center"/>
    </xf>
    <xf numFmtId="164" fontId="24" fillId="4" borderId="3" xfId="8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justify" vertical="center"/>
    </xf>
    <xf numFmtId="2" fontId="24" fillId="0" borderId="3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justify" vertical="center" wrapText="1"/>
    </xf>
    <xf numFmtId="2" fontId="24" fillId="0" borderId="3" xfId="3" applyNumberFormat="1" applyFont="1" applyBorder="1" applyAlignment="1">
      <alignment horizontal="center" vertical="center"/>
    </xf>
    <xf numFmtId="165" fontId="24" fillId="4" borderId="3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justify" vertical="center" wrapText="1"/>
    </xf>
    <xf numFmtId="2" fontId="24" fillId="0" borderId="3" xfId="3" applyNumberFormat="1" applyFont="1" applyFill="1" applyBorder="1" applyAlignment="1">
      <alignment horizontal="center" vertical="center"/>
    </xf>
    <xf numFmtId="164" fontId="24" fillId="4" borderId="2" xfId="8" applyFont="1" applyFill="1" applyBorder="1" applyAlignment="1">
      <alignment horizontal="right" vertical="center"/>
    </xf>
    <xf numFmtId="164" fontId="34" fillId="4" borderId="2" xfId="8" applyFont="1" applyFill="1" applyBorder="1" applyAlignment="1">
      <alignment horizontal="center" vertical="center" wrapText="1"/>
    </xf>
    <xf numFmtId="2" fontId="25" fillId="8" borderId="7" xfId="0" applyNumberFormat="1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justify" vertical="center"/>
    </xf>
    <xf numFmtId="0" fontId="26" fillId="8" borderId="8" xfId="0" applyFont="1" applyFill="1" applyBorder="1"/>
    <xf numFmtId="0" fontId="24" fillId="8" borderId="8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vertical="center"/>
    </xf>
    <xf numFmtId="164" fontId="10" fillId="4" borderId="0" xfId="8" applyFont="1" applyFill="1" applyBorder="1" applyAlignment="1">
      <alignment horizontal="center" vertical="center"/>
    </xf>
    <xf numFmtId="43" fontId="0" fillId="0" borderId="0" xfId="0" applyNumberFormat="1"/>
    <xf numFmtId="43" fontId="10" fillId="0" borderId="0" xfId="0" applyNumberFormat="1" applyFont="1" applyFill="1" applyAlignment="1">
      <alignment horizontal="center"/>
    </xf>
    <xf numFmtId="164" fontId="34" fillId="4" borderId="3" xfId="12" applyFont="1" applyFill="1" applyBorder="1" applyAlignment="1">
      <alignment horizontal="center" vertical="center" wrapText="1"/>
    </xf>
    <xf numFmtId="4" fontId="24" fillId="4" borderId="3" xfId="14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167" fontId="25" fillId="4" borderId="0" xfId="0" applyNumberFormat="1" applyFont="1" applyFill="1" applyBorder="1" applyAlignment="1"/>
    <xf numFmtId="169" fontId="36" fillId="4" borderId="0" xfId="1" applyNumberFormat="1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166" fontId="24" fillId="4" borderId="0" xfId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166" fontId="26" fillId="4" borderId="0" xfId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9" fontId="24" fillId="4" borderId="0" xfId="1" applyNumberFormat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166" fontId="24" fillId="4" borderId="0" xfId="1" applyFont="1" applyFill="1" applyBorder="1" applyAlignment="1" applyProtection="1">
      <alignment horizontal="center" vertical="center"/>
    </xf>
    <xf numFmtId="0" fontId="25" fillId="6" borderId="0" xfId="0" applyFont="1" applyFill="1" applyBorder="1" applyAlignment="1">
      <alignment horizontal="center" vertical="center" wrapText="1"/>
    </xf>
    <xf numFmtId="166" fontId="24" fillId="6" borderId="0" xfId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vertical="center"/>
    </xf>
    <xf numFmtId="169" fontId="26" fillId="4" borderId="0" xfId="1" applyNumberFormat="1" applyFont="1" applyFill="1" applyBorder="1" applyAlignment="1" applyProtection="1">
      <alignment horizontal="center" vertical="center"/>
    </xf>
    <xf numFmtId="164" fontId="27" fillId="4" borderId="0" xfId="8" applyFont="1" applyFill="1" applyBorder="1" applyAlignment="1">
      <alignment horizontal="left"/>
    </xf>
    <xf numFmtId="43" fontId="0" fillId="4" borderId="0" xfId="0" applyNumberFormat="1" applyFill="1" applyBorder="1"/>
    <xf numFmtId="171" fontId="24" fillId="4" borderId="0" xfId="0" applyNumberFormat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166" fontId="25" fillId="8" borderId="9" xfId="3" applyFont="1" applyFill="1" applyBorder="1" applyAlignment="1" applyProtection="1">
      <alignment horizontal="justify" vertical="center"/>
    </xf>
    <xf numFmtId="0" fontId="34" fillId="4" borderId="11" xfId="0" applyFont="1" applyFill="1" applyBorder="1" applyAlignment="1">
      <alignment horizontal="center" vertical="center" wrapText="1"/>
    </xf>
    <xf numFmtId="166" fontId="25" fillId="4" borderId="11" xfId="3" applyFont="1" applyFill="1" applyBorder="1" applyAlignment="1" applyProtection="1">
      <alignment horizontal="justify" vertical="center"/>
    </xf>
    <xf numFmtId="0" fontId="34" fillId="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166" fontId="15" fillId="0" borderId="0" xfId="4" applyFont="1" applyBorder="1"/>
    <xf numFmtId="168" fontId="35" fillId="4" borderId="0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justify" vertical="center" wrapText="1"/>
    </xf>
    <xf numFmtId="2" fontId="24" fillId="4" borderId="25" xfId="3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164" fontId="24" fillId="4" borderId="3" xfId="8" applyFont="1" applyFill="1" applyBorder="1" applyAlignment="1">
      <alignment vertical="center"/>
    </xf>
    <xf numFmtId="165" fontId="24" fillId="4" borderId="25" xfId="0" applyNumberFormat="1" applyFont="1" applyFill="1" applyBorder="1" applyAlignment="1">
      <alignment horizontal="right" vertical="center"/>
    </xf>
    <xf numFmtId="2" fontId="25" fillId="8" borderId="16" xfId="0" applyNumberFormat="1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justify" vertical="center"/>
    </xf>
    <xf numFmtId="0" fontId="26" fillId="8" borderId="17" xfId="0" applyFont="1" applyFill="1" applyBorder="1"/>
    <xf numFmtId="0" fontId="24" fillId="8" borderId="17" xfId="0" applyFont="1" applyFill="1" applyBorder="1" applyAlignment="1">
      <alignment horizontal="center" vertical="center"/>
    </xf>
    <xf numFmtId="0" fontId="24" fillId="8" borderId="17" xfId="0" applyFont="1" applyFill="1" applyBorder="1" applyAlignment="1">
      <alignment vertical="center"/>
    </xf>
    <xf numFmtId="166" fontId="25" fillId="8" borderId="18" xfId="3" applyFont="1" applyFill="1" applyBorder="1" applyAlignment="1" applyProtection="1">
      <alignment horizontal="justify" vertical="center"/>
    </xf>
    <xf numFmtId="2" fontId="24" fillId="0" borderId="25" xfId="3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0" xfId="0" applyFont="1"/>
    <xf numFmtId="0" fontId="0" fillId="0" borderId="3" xfId="0" applyBorder="1"/>
    <xf numFmtId="0" fontId="39" fillId="9" borderId="7" xfId="0" applyFont="1" applyFill="1" applyBorder="1" applyAlignment="1">
      <alignment horizontal="center"/>
    </xf>
    <xf numFmtId="0" fontId="39" fillId="9" borderId="8" xfId="0" applyFont="1" applyFill="1" applyBorder="1" applyAlignment="1">
      <alignment horizontal="center"/>
    </xf>
    <xf numFmtId="0" fontId="39" fillId="9" borderId="9" xfId="0" applyFont="1" applyFill="1" applyBorder="1" applyAlignment="1">
      <alignment horizontal="center"/>
    </xf>
    <xf numFmtId="0" fontId="39" fillId="9" borderId="14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164" fontId="34" fillId="4" borderId="26" xfId="8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23" fillId="0" borderId="25" xfId="0" applyFont="1" applyFill="1" applyBorder="1" applyAlignment="1">
      <alignment horizontal="justify" vertical="center"/>
    </xf>
    <xf numFmtId="2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40" fillId="0" borderId="3" xfId="0" applyFont="1" applyBorder="1" applyAlignment="1">
      <alignment horizontal="center" wrapText="1"/>
    </xf>
    <xf numFmtId="166" fontId="25" fillId="8" borderId="20" xfId="3" applyFont="1" applyFill="1" applyBorder="1" applyAlignment="1" applyProtection="1">
      <alignment horizontal="justify" vertical="center"/>
    </xf>
    <xf numFmtId="2" fontId="25" fillId="8" borderId="19" xfId="0" applyNumberFormat="1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justify" vertical="center"/>
    </xf>
    <xf numFmtId="0" fontId="26" fillId="8" borderId="25" xfId="0" applyFont="1" applyFill="1" applyBorder="1"/>
    <xf numFmtId="0" fontId="24" fillId="8" borderId="25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vertical="center"/>
    </xf>
    <xf numFmtId="0" fontId="24" fillId="4" borderId="2" xfId="0" applyFont="1" applyFill="1" applyBorder="1" applyAlignment="1">
      <alignment horizontal="justify" vertical="center" wrapText="1"/>
    </xf>
    <xf numFmtId="2" fontId="24" fillId="4" borderId="2" xfId="3" applyNumberFormat="1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164" fontId="24" fillId="4" borderId="25" xfId="8" applyFont="1" applyFill="1" applyBorder="1" applyAlignment="1">
      <alignment horizontal="right" vertical="center"/>
    </xf>
    <xf numFmtId="166" fontId="23" fillId="4" borderId="11" xfId="3" applyFont="1" applyFill="1" applyBorder="1" applyAlignment="1" applyProtection="1">
      <alignment horizontal="left" vertical="center" wrapText="1"/>
    </xf>
    <xf numFmtId="165" fontId="24" fillId="4" borderId="2" xfId="0" applyNumberFormat="1" applyFont="1" applyFill="1" applyBorder="1" applyAlignment="1">
      <alignment horizontal="right" vertical="center"/>
    </xf>
    <xf numFmtId="0" fontId="44" fillId="4" borderId="0" xfId="0" applyFont="1" applyFill="1" applyBorder="1" applyAlignment="1">
      <alignment wrapText="1"/>
    </xf>
    <xf numFmtId="166" fontId="26" fillId="9" borderId="23" xfId="1" applyFont="1" applyFill="1" applyBorder="1" applyAlignment="1">
      <alignment horizontal="center" vertical="center"/>
    </xf>
    <xf numFmtId="166" fontId="26" fillId="9" borderId="13" xfId="1" applyFont="1" applyFill="1" applyBorder="1" applyAlignment="1">
      <alignment horizontal="center" vertical="center" wrapText="1"/>
    </xf>
    <xf numFmtId="166" fontId="26" fillId="9" borderId="13" xfId="1" applyFont="1" applyFill="1" applyBorder="1" applyAlignment="1">
      <alignment horizontal="center" vertical="center"/>
    </xf>
    <xf numFmtId="166" fontId="26" fillId="9" borderId="24" xfId="1" applyFont="1" applyFill="1" applyBorder="1" applyAlignment="1">
      <alignment horizontal="center" vertical="center"/>
    </xf>
    <xf numFmtId="169" fontId="29" fillId="10" borderId="9" xfId="1" applyNumberFormat="1" applyFont="1" applyFill="1" applyBorder="1" applyAlignment="1" applyProtection="1">
      <alignment horizontal="right" vertical="center"/>
    </xf>
    <xf numFmtId="2" fontId="23" fillId="4" borderId="10" xfId="0" applyNumberFormat="1" applyFont="1" applyFill="1" applyBorder="1" applyAlignment="1">
      <alignment horizontal="center" vertical="center"/>
    </xf>
    <xf numFmtId="2" fontId="23" fillId="4" borderId="12" xfId="0" applyNumberFormat="1" applyFont="1" applyFill="1" applyBorder="1" applyAlignment="1">
      <alignment horizontal="center" vertical="center"/>
    </xf>
    <xf numFmtId="2" fontId="23" fillId="4" borderId="19" xfId="0" applyNumberFormat="1" applyFont="1" applyFill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2" fontId="24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5" fillId="8" borderId="28" xfId="0" applyFont="1" applyFill="1" applyBorder="1" applyAlignment="1">
      <alignment horizontal="justify" vertical="center"/>
    </xf>
    <xf numFmtId="0" fontId="26" fillId="8" borderId="28" xfId="0" applyFont="1" applyFill="1" applyBorder="1"/>
    <xf numFmtId="0" fontId="24" fillId="8" borderId="28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vertical="center"/>
    </xf>
    <xf numFmtId="2" fontId="25" fillId="8" borderId="29" xfId="0" applyNumberFormat="1" applyFont="1" applyFill="1" applyBorder="1" applyAlignment="1">
      <alignment horizontal="center" vertical="center"/>
    </xf>
    <xf numFmtId="166" fontId="25" fillId="8" borderId="30" xfId="3" applyFont="1" applyFill="1" applyBorder="1" applyAlignment="1" applyProtection="1">
      <alignment horizontal="justify" vertical="center"/>
    </xf>
    <xf numFmtId="2" fontId="23" fillId="4" borderId="23" xfId="0" applyNumberFormat="1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justify" vertical="center" wrapText="1"/>
    </xf>
    <xf numFmtId="4" fontId="24" fillId="4" borderId="13" xfId="11" applyNumberFormat="1" applyFont="1" applyFill="1" applyBorder="1" applyAlignment="1">
      <alignment horizontal="center" vertical="center"/>
    </xf>
    <xf numFmtId="2" fontId="24" fillId="4" borderId="13" xfId="3" applyNumberFormat="1" applyFont="1" applyFill="1" applyBorder="1" applyAlignment="1">
      <alignment horizontal="center" vertical="center"/>
    </xf>
    <xf numFmtId="164" fontId="34" fillId="4" borderId="13" xfId="12" applyFont="1" applyFill="1" applyBorder="1" applyAlignment="1">
      <alignment horizontal="center" vertical="center" wrapText="1"/>
    </xf>
    <xf numFmtId="166" fontId="25" fillId="4" borderId="24" xfId="3" applyFont="1" applyFill="1" applyBorder="1" applyAlignment="1" applyProtection="1">
      <alignment horizontal="justify" vertical="center"/>
    </xf>
    <xf numFmtId="2" fontId="23" fillId="4" borderId="31" xfId="0" applyNumberFormat="1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justify" vertical="center" wrapText="1"/>
    </xf>
    <xf numFmtId="4" fontId="24" fillId="4" borderId="32" xfId="11" applyNumberFormat="1" applyFont="1" applyFill="1" applyBorder="1" applyAlignment="1">
      <alignment horizontal="center" vertical="center"/>
    </xf>
    <xf numFmtId="2" fontId="24" fillId="4" borderId="32" xfId="3" applyNumberFormat="1" applyFont="1" applyFill="1" applyBorder="1" applyAlignment="1">
      <alignment horizontal="center" vertical="center"/>
    </xf>
    <xf numFmtId="164" fontId="34" fillId="4" borderId="32" xfId="12" applyFont="1" applyFill="1" applyBorder="1" applyAlignment="1">
      <alignment horizontal="center" vertical="center" wrapText="1"/>
    </xf>
    <xf numFmtId="166" fontId="25" fillId="4" borderId="33" xfId="3" applyFont="1" applyFill="1" applyBorder="1" applyAlignment="1" applyProtection="1">
      <alignment horizontal="justify" vertical="center"/>
    </xf>
    <xf numFmtId="2" fontId="23" fillId="0" borderId="2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justify" vertical="center" wrapText="1"/>
    </xf>
    <xf numFmtId="2" fontId="24" fillId="0" borderId="13" xfId="3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5" fontId="24" fillId="4" borderId="13" xfId="0" applyNumberFormat="1" applyFont="1" applyFill="1" applyBorder="1" applyAlignment="1">
      <alignment horizontal="right" vertical="center"/>
    </xf>
    <xf numFmtId="164" fontId="34" fillId="4" borderId="13" xfId="8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/>
    </xf>
    <xf numFmtId="0" fontId="24" fillId="4" borderId="17" xfId="0" applyFont="1" applyFill="1" applyBorder="1" applyAlignment="1">
      <alignment horizontal="justify" vertical="center" wrapText="1"/>
    </xf>
    <xf numFmtId="2" fontId="24" fillId="4" borderId="17" xfId="3" applyNumberFormat="1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165" fontId="24" fillId="4" borderId="17" xfId="0" applyNumberFormat="1" applyFont="1" applyFill="1" applyBorder="1" applyAlignment="1">
      <alignment horizontal="right" vertical="center"/>
    </xf>
    <xf numFmtId="164" fontId="34" fillId="4" borderId="32" xfId="8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164" fontId="24" fillId="4" borderId="13" xfId="8" applyFont="1" applyFill="1" applyBorder="1" applyAlignment="1">
      <alignment horizontal="right" vertical="center"/>
    </xf>
    <xf numFmtId="164" fontId="24" fillId="4" borderId="17" xfId="8" applyFont="1" applyFill="1" applyBorder="1" applyAlignment="1">
      <alignment horizontal="right" vertical="center"/>
    </xf>
    <xf numFmtId="164" fontId="24" fillId="4" borderId="32" xfId="8" applyFont="1" applyFill="1" applyBorder="1" applyAlignment="1">
      <alignment vertical="center"/>
    </xf>
    <xf numFmtId="0" fontId="34" fillId="4" borderId="33" xfId="0" applyFont="1" applyFill="1" applyBorder="1" applyAlignment="1">
      <alignment horizontal="center" vertical="center" wrapText="1"/>
    </xf>
    <xf numFmtId="166" fontId="25" fillId="8" borderId="25" xfId="3" applyFont="1" applyFill="1" applyBorder="1" applyAlignment="1" applyProtection="1">
      <alignment horizontal="justify" vertical="center"/>
    </xf>
    <xf numFmtId="2" fontId="23" fillId="4" borderId="29" xfId="0" applyNumberFormat="1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justify" vertical="center" wrapText="1"/>
    </xf>
    <xf numFmtId="2" fontId="24" fillId="4" borderId="28" xfId="3" applyNumberFormat="1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165" fontId="24" fillId="4" borderId="28" xfId="0" applyNumberFormat="1" applyFont="1" applyFill="1" applyBorder="1" applyAlignment="1">
      <alignment horizontal="right" vertical="center"/>
    </xf>
    <xf numFmtId="164" fontId="34" fillId="4" borderId="28" xfId="8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2" fontId="23" fillId="4" borderId="27" xfId="0" applyNumberFormat="1" applyFont="1" applyFill="1" applyBorder="1" applyAlignment="1">
      <alignment horizontal="center" vertical="center"/>
    </xf>
    <xf numFmtId="2" fontId="25" fillId="8" borderId="25" xfId="0" applyNumberFormat="1" applyFont="1" applyFill="1" applyBorder="1" applyAlignment="1">
      <alignment horizontal="center" vertical="center"/>
    </xf>
    <xf numFmtId="2" fontId="23" fillId="0" borderId="7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justify" vertical="center" wrapText="1"/>
    </xf>
    <xf numFmtId="2" fontId="24" fillId="0" borderId="8" xfId="3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65" fontId="24" fillId="4" borderId="8" xfId="0" applyNumberFormat="1" applyFont="1" applyFill="1" applyBorder="1" applyAlignment="1">
      <alignment horizontal="right" vertical="center"/>
    </xf>
    <xf numFmtId="164" fontId="34" fillId="4" borderId="8" xfId="8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2" fontId="24" fillId="0" borderId="13" xfId="3" applyNumberFormat="1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165" fontId="24" fillId="4" borderId="32" xfId="0" applyNumberFormat="1" applyFont="1" applyFill="1" applyBorder="1" applyAlignment="1">
      <alignment horizontal="right" vertical="center"/>
    </xf>
    <xf numFmtId="166" fontId="32" fillId="4" borderId="0" xfId="0" applyNumberFormat="1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166" fontId="10" fillId="0" borderId="0" xfId="1" applyFont="1" applyFill="1" applyBorder="1" applyAlignment="1" applyProtection="1">
      <alignment horizontal="center"/>
    </xf>
    <xf numFmtId="166" fontId="30" fillId="0" borderId="0" xfId="4" applyFont="1" applyBorder="1" applyAlignment="1">
      <alignment horizontal="center" vertical="center"/>
    </xf>
    <xf numFmtId="166" fontId="28" fillId="0" borderId="0" xfId="4" applyFont="1" applyBorder="1" applyAlignment="1">
      <alignment horizontal="center"/>
    </xf>
    <xf numFmtId="169" fontId="31" fillId="6" borderId="0" xfId="0" applyNumberFormat="1" applyFont="1" applyFill="1" applyBorder="1" applyAlignment="1">
      <alignment horizontal="center" vertical="center"/>
    </xf>
    <xf numFmtId="166" fontId="28" fillId="0" borderId="0" xfId="4" applyFont="1" applyBorder="1" applyAlignment="1">
      <alignment horizontal="center"/>
    </xf>
    <xf numFmtId="169" fontId="31" fillId="6" borderId="0" xfId="0" applyNumberFormat="1" applyFont="1" applyFill="1" applyBorder="1" applyAlignment="1">
      <alignment horizontal="center" vertical="center"/>
    </xf>
    <xf numFmtId="10" fontId="37" fillId="4" borderId="0" xfId="9" applyNumberFormat="1" applyFont="1" applyFill="1" applyBorder="1" applyAlignment="1">
      <alignment horizontal="center" vertical="center" wrapText="1"/>
    </xf>
    <xf numFmtId="166" fontId="10" fillId="0" borderId="0" xfId="1" applyFont="1" applyFill="1" applyBorder="1" applyAlignment="1" applyProtection="1">
      <alignment horizontal="center"/>
    </xf>
    <xf numFmtId="166" fontId="32" fillId="4" borderId="0" xfId="0" applyNumberFormat="1" applyFont="1" applyFill="1" applyBorder="1" applyAlignment="1">
      <alignment horizontal="center"/>
    </xf>
    <xf numFmtId="167" fontId="8" fillId="4" borderId="0" xfId="0" applyNumberFormat="1" applyFont="1" applyFill="1" applyBorder="1" applyAlignment="1">
      <alignment horizontal="center"/>
    </xf>
    <xf numFmtId="166" fontId="43" fillId="10" borderId="16" xfId="3" applyFont="1" applyFill="1" applyBorder="1" applyAlignment="1">
      <alignment horizontal="center" vertical="center"/>
    </xf>
    <xf numFmtId="166" fontId="43" fillId="10" borderId="17" xfId="3" applyFont="1" applyFill="1" applyBorder="1" applyAlignment="1">
      <alignment horizontal="center" vertical="center"/>
    </xf>
    <xf numFmtId="166" fontId="43" fillId="10" borderId="18" xfId="3" applyFont="1" applyFill="1" applyBorder="1" applyAlignment="1">
      <alignment horizontal="center" vertical="center"/>
    </xf>
    <xf numFmtId="167" fontId="25" fillId="4" borderId="0" xfId="0" applyNumberFormat="1" applyFont="1" applyFill="1" applyBorder="1" applyAlignment="1">
      <alignment horizontal="center"/>
    </xf>
    <xf numFmtId="0" fontId="32" fillId="4" borderId="0" xfId="0" applyFont="1" applyFill="1" applyBorder="1" applyAlignment="1">
      <alignment horizontal="left"/>
    </xf>
    <xf numFmtId="167" fontId="29" fillId="10" borderId="4" xfId="0" applyNumberFormat="1" applyFont="1" applyFill="1" applyBorder="1" applyAlignment="1">
      <alignment horizontal="center" vertical="center"/>
    </xf>
    <xf numFmtId="167" fontId="29" fillId="10" borderId="6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left"/>
    </xf>
    <xf numFmtId="167" fontId="25" fillId="4" borderId="21" xfId="0" applyNumberFormat="1" applyFont="1" applyFill="1" applyBorder="1" applyAlignment="1">
      <alignment horizontal="center" vertical="center"/>
    </xf>
    <xf numFmtId="167" fontId="25" fillId="4" borderId="22" xfId="0" applyNumberFormat="1" applyFont="1" applyFill="1" applyBorder="1" applyAlignment="1">
      <alignment horizontal="center" vertical="center"/>
    </xf>
    <xf numFmtId="166" fontId="42" fillId="10" borderId="4" xfId="3" applyFont="1" applyFill="1" applyBorder="1" applyAlignment="1">
      <alignment horizontal="center" vertical="center"/>
    </xf>
    <xf numFmtId="166" fontId="42" fillId="10" borderId="5" xfId="3" applyFont="1" applyFill="1" applyBorder="1" applyAlignment="1">
      <alignment horizontal="center" vertical="center"/>
    </xf>
    <xf numFmtId="166" fontId="42" fillId="10" borderId="6" xfId="3" applyFont="1" applyFill="1" applyBorder="1" applyAlignment="1">
      <alignment horizontal="center" vertical="center"/>
    </xf>
    <xf numFmtId="166" fontId="29" fillId="10" borderId="4" xfId="1" applyFont="1" applyFill="1" applyBorder="1" applyAlignment="1" applyProtection="1">
      <alignment horizontal="center" vertical="center" wrapText="1"/>
    </xf>
    <xf numFmtId="166" fontId="29" fillId="10" borderId="5" xfId="1" applyFont="1" applyFill="1" applyBorder="1" applyAlignment="1" applyProtection="1">
      <alignment horizontal="center" vertical="center" wrapText="1"/>
    </xf>
    <xf numFmtId="166" fontId="29" fillId="10" borderId="15" xfId="1" applyFont="1" applyFill="1" applyBorder="1" applyAlignment="1" applyProtection="1">
      <alignment horizontal="center" vertical="center" wrapText="1"/>
    </xf>
    <xf numFmtId="166" fontId="10" fillId="0" borderId="0" xfId="1" applyFont="1" applyBorder="1" applyAlignment="1">
      <alignment horizontal="center"/>
    </xf>
    <xf numFmtId="166" fontId="30" fillId="0" borderId="0" xfId="4" applyFont="1" applyBorder="1" applyAlignment="1">
      <alignment horizontal="center"/>
    </xf>
    <xf numFmtId="166" fontId="30" fillId="0" borderId="0" xfId="4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9" fillId="10" borderId="3" xfId="0" applyFont="1" applyFill="1" applyBorder="1" applyAlignment="1">
      <alignment horizontal="center" vertical="center" wrapText="1"/>
    </xf>
    <xf numFmtId="166" fontId="45" fillId="10" borderId="3" xfId="1" applyFont="1" applyFill="1" applyBorder="1" applyAlignment="1">
      <alignment horizontal="center" vertical="center"/>
    </xf>
    <xf numFmtId="0" fontId="29" fillId="10" borderId="3" xfId="0" applyFont="1" applyFill="1" applyBorder="1" applyAlignment="1">
      <alignment horizontal="center" vertical="center"/>
    </xf>
    <xf numFmtId="166" fontId="29" fillId="10" borderId="3" xfId="1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 wrapText="1"/>
    </xf>
    <xf numFmtId="166" fontId="24" fillId="11" borderId="3" xfId="1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169" fontId="26" fillId="9" borderId="3" xfId="1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>
      <alignment horizontal="left"/>
    </xf>
    <xf numFmtId="0" fontId="5" fillId="0" borderId="0" xfId="0" applyFont="1" applyFill="1"/>
  </cellXfs>
  <cellStyles count="15">
    <cellStyle name="Millares" xfId="1" builtinId="3"/>
    <cellStyle name="Millares 2" xfId="4" xr:uid="{00000000-0005-0000-0000-000001000000}"/>
    <cellStyle name="Millares 3 4" xfId="7" xr:uid="{00000000-0005-0000-0000-000002000000}"/>
    <cellStyle name="Millares_Cotz(1)(1).opc.1 2" xfId="3" xr:uid="{00000000-0005-0000-0000-000003000000}"/>
    <cellStyle name="Moneda" xfId="8" builtinId="4"/>
    <cellStyle name="Moneda 2" xfId="12" xr:uid="{00000000-0005-0000-0000-000005000000}"/>
    <cellStyle name="Normal" xfId="0" builtinId="0"/>
    <cellStyle name="Normal 2" xfId="2" xr:uid="{00000000-0005-0000-0000-000007000000}"/>
    <cellStyle name="Normal 3" xfId="6" xr:uid="{00000000-0005-0000-0000-000008000000}"/>
    <cellStyle name="Normal 8" xfId="11" xr:uid="{00000000-0005-0000-0000-000009000000}"/>
    <cellStyle name="Normal 8 2" xfId="10" xr:uid="{00000000-0005-0000-0000-00000A000000}"/>
    <cellStyle name="Normal 8 3" xfId="14" xr:uid="{00000000-0005-0000-0000-00000B000000}"/>
    <cellStyle name="Porcentaje" xfId="9" builtinId="5"/>
    <cellStyle name="Porcentaje 2" xfId="13" xr:uid="{00000000-0005-0000-0000-00000D000000}"/>
    <cellStyle name="Porcentual 2" xfId="5" xr:uid="{00000000-0005-0000-0000-00000E000000}"/>
  </cellStyles>
  <dxfs count="0"/>
  <tableStyles count="0" defaultTableStyle="TableStyleMedium9" defaultPivotStyle="PivotStyleLight16"/>
  <colors>
    <mruColors>
      <color rgb="FF00CCFF"/>
      <color rgb="FF66FFCC"/>
      <color rgb="FFCCFFFF"/>
      <color rgb="FF33CC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186647</xdr:colOff>
      <xdr:row>2</xdr:row>
      <xdr:rowOff>203200</xdr:rowOff>
    </xdr:from>
    <xdr:to>
      <xdr:col>4</xdr:col>
      <xdr:colOff>225421</xdr:colOff>
      <xdr:row>11</xdr:row>
      <xdr:rowOff>147955</xdr:rowOff>
    </xdr:to>
    <xdr:pic>
      <xdr:nvPicPr>
        <xdr:cNvPr id="2" name="Imagen 1" descr="Logo EDE Est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2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986747" y="782320"/>
          <a:ext cx="6979642" cy="2296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BC294"/>
  <sheetViews>
    <sheetView showGridLines="0" tabSelected="1" view="pageBreakPreview" topLeftCell="A148" zoomScale="50" zoomScaleNormal="75" zoomScaleSheetLayoutView="50" zoomScalePageLayoutView="75" workbookViewId="0">
      <selection activeCell="I28" sqref="I28"/>
    </sheetView>
  </sheetViews>
  <sheetFormatPr defaultColWidth="11.42578125" defaultRowHeight="20.25"/>
  <cols>
    <col min="3" max="3" width="25.42578125" style="21" customWidth="1"/>
    <col min="4" max="4" width="101.140625" style="29" customWidth="1"/>
    <col min="5" max="5" width="23.140625" style="12" customWidth="1"/>
    <col min="6" max="6" width="16.42578125" customWidth="1"/>
    <col min="7" max="7" width="38" style="14" customWidth="1"/>
    <col min="8" max="8" width="34.42578125" style="14" customWidth="1"/>
    <col min="9" max="9" width="75.5703125" style="5" customWidth="1"/>
    <col min="10" max="10" width="12.140625" style="23" customWidth="1"/>
    <col min="11" max="11" width="29.28515625" style="23" customWidth="1"/>
    <col min="12" max="12" width="40.28515625" style="16" customWidth="1"/>
    <col min="13" max="13" width="74.42578125" style="9" customWidth="1"/>
    <col min="14" max="14" width="16.42578125" style="9" customWidth="1"/>
    <col min="15" max="15" width="42.28515625" style="9" customWidth="1"/>
    <col min="16" max="16" width="37.7109375" style="10" bestFit="1" customWidth="1"/>
    <col min="17" max="17" width="38.5703125" style="13" customWidth="1"/>
    <col min="18" max="18" width="14" customWidth="1"/>
    <col min="19" max="19" width="28.140625" customWidth="1"/>
    <col min="20" max="20" width="26" customWidth="1"/>
    <col min="21" max="21" width="36.28515625" customWidth="1"/>
    <col min="22" max="25" width="11.42578125" customWidth="1"/>
  </cols>
  <sheetData>
    <row r="1" spans="3:17" s="25" customFormat="1">
      <c r="C1" s="142"/>
      <c r="D1" s="48"/>
      <c r="E1" s="35"/>
      <c r="F1" s="32"/>
      <c r="G1" s="42"/>
      <c r="H1" s="42"/>
      <c r="I1" s="73"/>
      <c r="J1" s="70"/>
      <c r="K1" s="69"/>
      <c r="L1" s="71"/>
      <c r="M1" s="72"/>
      <c r="N1" s="24"/>
      <c r="O1" s="26"/>
      <c r="P1" s="7"/>
      <c r="Q1" s="7"/>
    </row>
    <row r="2" spans="3:17" s="25" customFormat="1">
      <c r="C2" s="142"/>
      <c r="D2" s="48"/>
      <c r="E2" s="35"/>
      <c r="F2" s="32"/>
      <c r="G2" s="42"/>
      <c r="H2" s="42"/>
      <c r="I2" s="73"/>
      <c r="J2" s="74"/>
      <c r="K2" s="35"/>
      <c r="L2" s="38"/>
      <c r="M2" s="39"/>
      <c r="N2" s="26"/>
      <c r="O2" s="26"/>
      <c r="P2" s="7"/>
      <c r="Q2" s="7"/>
    </row>
    <row r="3" spans="3:17" s="25" customFormat="1">
      <c r="C3" s="142"/>
      <c r="D3" s="75"/>
      <c r="E3" s="35"/>
      <c r="F3" s="32"/>
      <c r="G3" s="42"/>
      <c r="H3" s="42"/>
      <c r="I3" s="73"/>
      <c r="J3" s="74"/>
      <c r="K3" s="35"/>
      <c r="L3" s="38"/>
      <c r="M3" s="39"/>
      <c r="N3" s="26"/>
      <c r="O3" s="26"/>
      <c r="P3" s="7"/>
      <c r="Q3" s="7"/>
    </row>
    <row r="4" spans="3:17" s="25" customFormat="1" ht="35.25" customHeight="1">
      <c r="C4" s="143"/>
      <c r="D4" s="48"/>
      <c r="E4" s="35"/>
      <c r="F4" s="32"/>
      <c r="G4" s="42"/>
      <c r="H4" s="42"/>
      <c r="I4" s="73"/>
      <c r="J4" s="74"/>
      <c r="K4" s="35"/>
      <c r="L4" s="38"/>
      <c r="M4" s="39"/>
      <c r="N4" s="26"/>
      <c r="O4" s="26"/>
      <c r="P4" s="7"/>
      <c r="Q4" s="7"/>
    </row>
    <row r="5" spans="3:17" s="25" customFormat="1" ht="26.25">
      <c r="C5" s="143"/>
      <c r="D5" s="48"/>
      <c r="E5" s="35"/>
      <c r="F5" s="76"/>
      <c r="G5" s="42"/>
      <c r="H5" s="42"/>
      <c r="I5" s="73"/>
      <c r="J5" s="282"/>
      <c r="K5" s="282"/>
      <c r="L5" s="282"/>
      <c r="M5" s="32"/>
    </row>
    <row r="6" spans="3:17" s="25" customFormat="1" ht="26.25">
      <c r="C6" s="143"/>
      <c r="D6" s="48"/>
      <c r="E6" s="35"/>
      <c r="F6" s="76"/>
      <c r="G6" s="42"/>
      <c r="H6" s="42"/>
      <c r="I6" s="73"/>
      <c r="J6" s="282"/>
      <c r="K6" s="282"/>
      <c r="L6" s="282"/>
      <c r="M6" s="32"/>
    </row>
    <row r="7" spans="3:17" s="25" customFormat="1">
      <c r="C7" s="143"/>
      <c r="D7" s="77"/>
      <c r="E7" s="35"/>
      <c r="F7" s="78"/>
      <c r="G7" s="42"/>
      <c r="H7" s="42"/>
      <c r="I7" s="73"/>
      <c r="J7" s="74"/>
      <c r="K7" s="35"/>
      <c r="L7" s="38"/>
      <c r="M7" s="39"/>
      <c r="N7" s="26"/>
      <c r="O7" s="26"/>
      <c r="P7" s="7"/>
      <c r="Q7" s="7"/>
    </row>
    <row r="8" spans="3:17" s="25" customFormat="1" ht="3.75" customHeight="1">
      <c r="C8" s="143"/>
      <c r="D8" s="77"/>
      <c r="E8" s="35"/>
      <c r="F8" s="79"/>
      <c r="G8" s="42"/>
      <c r="H8" s="42"/>
      <c r="I8" s="73"/>
      <c r="J8" s="74"/>
      <c r="K8" s="35"/>
      <c r="L8" s="38"/>
      <c r="M8" s="39"/>
      <c r="N8" s="26"/>
      <c r="O8" s="26"/>
      <c r="P8" s="7"/>
      <c r="Q8" s="7"/>
    </row>
    <row r="9" spans="3:17" s="25" customFormat="1" ht="9.9499999999999993" customHeight="1">
      <c r="C9" s="144"/>
      <c r="D9" s="80"/>
      <c r="E9" s="35"/>
      <c r="F9" s="81"/>
      <c r="G9" s="35"/>
      <c r="H9" s="35"/>
      <c r="I9" s="82"/>
      <c r="J9" s="74"/>
      <c r="K9" s="35"/>
      <c r="L9" s="38"/>
      <c r="M9" s="39"/>
      <c r="N9" s="26"/>
      <c r="O9" s="26"/>
      <c r="P9" s="7"/>
      <c r="Q9" s="7"/>
    </row>
    <row r="10" spans="3:17" s="25" customFormat="1" ht="9" customHeight="1" thickBot="1">
      <c r="C10" s="144"/>
      <c r="D10" s="80"/>
      <c r="E10" s="35"/>
      <c r="F10" s="81"/>
      <c r="G10" s="35"/>
      <c r="H10" s="35"/>
      <c r="I10" s="82"/>
      <c r="J10" s="74"/>
      <c r="K10" s="35"/>
      <c r="L10" s="38"/>
      <c r="M10" s="39"/>
      <c r="N10" s="26"/>
      <c r="O10" s="26"/>
      <c r="P10" s="7"/>
      <c r="Q10" s="7"/>
    </row>
    <row r="11" spans="3:17" s="25" customFormat="1" ht="36" thickBot="1">
      <c r="C11" s="283"/>
      <c r="D11" s="283"/>
      <c r="E11" s="283"/>
      <c r="F11" s="81"/>
      <c r="G11" s="35"/>
      <c r="H11" s="284">
        <f ca="1">+TODAY()</f>
        <v>44369</v>
      </c>
      <c r="I11" s="285"/>
      <c r="J11" s="124"/>
      <c r="K11" s="35"/>
      <c r="L11" s="38"/>
      <c r="M11" s="39"/>
      <c r="N11" s="26"/>
      <c r="O11" s="26"/>
      <c r="P11" s="7"/>
      <c r="Q11" s="7"/>
    </row>
    <row r="12" spans="3:17" s="25" customFormat="1" ht="36" thickBot="1">
      <c r="C12" s="286"/>
      <c r="D12" s="286"/>
      <c r="E12" s="286"/>
      <c r="F12" s="84"/>
      <c r="G12" s="84"/>
      <c r="H12" s="287" t="s">
        <v>0</v>
      </c>
      <c r="I12" s="288"/>
      <c r="J12" s="124"/>
    </row>
    <row r="13" spans="3:17" s="25" customFormat="1" ht="35.25">
      <c r="C13" s="267"/>
      <c r="D13" s="277" t="s">
        <v>1</v>
      </c>
      <c r="E13" s="277"/>
      <c r="F13" s="277"/>
      <c r="G13" s="277"/>
      <c r="H13" s="277"/>
      <c r="I13" s="123"/>
    </row>
    <row r="14" spans="3:17" s="25" customFormat="1">
      <c r="C14" s="144"/>
      <c r="D14" s="85"/>
      <c r="E14" s="35"/>
      <c r="F14" s="81"/>
      <c r="G14" s="35"/>
      <c r="H14" s="278"/>
      <c r="I14" s="278"/>
      <c r="J14" s="83"/>
      <c r="K14" s="35"/>
      <c r="L14" s="38"/>
      <c r="M14" s="39"/>
      <c r="N14" s="26"/>
    </row>
    <row r="15" spans="3:17" s="25" customFormat="1" ht="27.75">
      <c r="C15" s="126" t="s">
        <v>2</v>
      </c>
      <c r="D15" s="198" t="s">
        <v>3</v>
      </c>
      <c r="E15" s="35"/>
      <c r="F15" s="81"/>
      <c r="G15" s="35"/>
      <c r="H15" s="268"/>
      <c r="I15" s="268"/>
      <c r="J15" s="83"/>
      <c r="K15" s="35"/>
      <c r="L15" s="38"/>
      <c r="M15" s="39"/>
      <c r="N15" s="26"/>
    </row>
    <row r="16" spans="3:17" s="25" customFormat="1">
      <c r="C16" s="144"/>
      <c r="D16" s="85"/>
      <c r="E16" s="35"/>
      <c r="F16" s="81"/>
      <c r="G16" s="35"/>
      <c r="H16" s="268"/>
      <c r="I16" s="268"/>
      <c r="J16" s="83"/>
      <c r="K16" s="35"/>
      <c r="L16" s="38"/>
      <c r="M16" s="39"/>
      <c r="N16" s="26"/>
    </row>
    <row r="17" spans="3:17" s="25" customFormat="1" ht="21" thickBot="1">
      <c r="C17" s="144"/>
      <c r="D17" s="85"/>
      <c r="E17" s="35"/>
      <c r="F17" s="81"/>
      <c r="G17" s="35"/>
      <c r="H17" s="268"/>
      <c r="I17" s="268"/>
      <c r="J17" s="83"/>
      <c r="K17" s="35"/>
      <c r="L17" s="38"/>
      <c r="M17" s="39"/>
      <c r="N17" s="26"/>
    </row>
    <row r="18" spans="3:17" ht="35.1" customHeight="1" thickBot="1">
      <c r="C18" s="289" t="str">
        <f>D15</f>
        <v>Readecuación Oficina Comercial La Otra Banda</v>
      </c>
      <c r="D18" s="290"/>
      <c r="E18" s="290"/>
      <c r="F18" s="290"/>
      <c r="G18" s="290"/>
      <c r="H18" s="290"/>
      <c r="I18" s="291"/>
      <c r="J18" s="33"/>
      <c r="K18" s="33"/>
      <c r="L18" s="33"/>
      <c r="M18" s="33"/>
      <c r="N18" s="33"/>
      <c r="O18" s="33"/>
      <c r="P18" s="33"/>
      <c r="Q18" s="33"/>
    </row>
    <row r="19" spans="3:17" ht="35.1" customHeight="1" thickBot="1">
      <c r="C19" s="279" t="s">
        <v>4</v>
      </c>
      <c r="D19" s="280"/>
      <c r="E19" s="280"/>
      <c r="F19" s="280"/>
      <c r="G19" s="280"/>
      <c r="H19" s="280"/>
      <c r="I19" s="281"/>
      <c r="J19" s="61"/>
      <c r="K19" s="61"/>
      <c r="L19" s="61"/>
      <c r="M19" s="61"/>
      <c r="N19" s="34"/>
      <c r="O19" s="34"/>
      <c r="P19" s="34"/>
      <c r="Q19" s="34"/>
    </row>
    <row r="20" spans="3:17" ht="21" thickBot="1">
      <c r="C20" s="149"/>
      <c r="D20" s="150"/>
      <c r="E20" s="269"/>
      <c r="F20" s="6"/>
      <c r="G20" s="8"/>
      <c r="H20" s="8"/>
      <c r="I20" s="151"/>
      <c r="J20" s="9"/>
      <c r="K20" s="9"/>
      <c r="L20" s="10"/>
      <c r="M20" s="13"/>
      <c r="N20"/>
      <c r="O20"/>
      <c r="P20"/>
      <c r="Q20"/>
    </row>
    <row r="21" spans="3:17" s="4" customFormat="1" ht="38.25" customHeight="1" thickBot="1">
      <c r="C21" s="199" t="s">
        <v>5</v>
      </c>
      <c r="D21" s="200" t="s">
        <v>6</v>
      </c>
      <c r="E21" s="201" t="s">
        <v>7</v>
      </c>
      <c r="F21" s="201" t="s">
        <v>8</v>
      </c>
      <c r="G21" s="201" t="s">
        <v>9</v>
      </c>
      <c r="H21" s="201" t="s">
        <v>10</v>
      </c>
      <c r="I21" s="202" t="s">
        <v>11</v>
      </c>
    </row>
    <row r="22" spans="3:17" s="3" customFormat="1" ht="27" thickBot="1">
      <c r="C22" s="113">
        <v>1</v>
      </c>
      <c r="D22" s="114" t="s">
        <v>12</v>
      </c>
      <c r="E22" s="115"/>
      <c r="F22" s="116"/>
      <c r="G22" s="117"/>
      <c r="H22" s="117"/>
      <c r="I22" s="145">
        <f>+SUM(H23:H42)</f>
        <v>0</v>
      </c>
    </row>
    <row r="23" spans="3:17" s="3" customFormat="1" ht="33" customHeight="1">
      <c r="C23" s="204">
        <v>1.01</v>
      </c>
      <c r="D23" s="98" t="s">
        <v>13</v>
      </c>
      <c r="E23" s="101">
        <f>+Hoja1!B8</f>
        <v>124.28320000000001</v>
      </c>
      <c r="F23" s="99" t="s">
        <v>14</v>
      </c>
      <c r="G23" s="102"/>
      <c r="H23" s="112">
        <f t="shared" ref="H23:H42" si="0">+G23*E23</f>
        <v>0</v>
      </c>
      <c r="I23" s="146"/>
    </row>
    <row r="24" spans="3:17" s="3" customFormat="1" ht="30" customHeight="1">
      <c r="C24" s="205">
        <v>1.02</v>
      </c>
      <c r="D24" s="98" t="s">
        <v>15</v>
      </c>
      <c r="E24" s="101">
        <v>6</v>
      </c>
      <c r="F24" s="99" t="s">
        <v>16</v>
      </c>
      <c r="G24" s="102"/>
      <c r="H24" s="112">
        <f t="shared" si="0"/>
        <v>0</v>
      </c>
      <c r="I24" s="146"/>
    </row>
    <row r="25" spans="3:17" s="3" customFormat="1" ht="36" customHeight="1">
      <c r="C25" s="204">
        <v>1.03</v>
      </c>
      <c r="D25" s="98" t="s">
        <v>17</v>
      </c>
      <c r="E25" s="101">
        <v>11</v>
      </c>
      <c r="F25" s="99" t="s">
        <v>16</v>
      </c>
      <c r="G25" s="102"/>
      <c r="H25" s="112">
        <f t="shared" si="0"/>
        <v>0</v>
      </c>
      <c r="I25" s="146"/>
    </row>
    <row r="26" spans="3:17" s="3" customFormat="1" ht="37.5" customHeight="1">
      <c r="C26" s="205">
        <v>1.04</v>
      </c>
      <c r="D26" s="98" t="s">
        <v>18</v>
      </c>
      <c r="E26" s="101">
        <v>1</v>
      </c>
      <c r="F26" s="99" t="s">
        <v>19</v>
      </c>
      <c r="G26" s="102"/>
      <c r="H26" s="112">
        <f t="shared" si="0"/>
        <v>0</v>
      </c>
      <c r="I26" s="146"/>
    </row>
    <row r="27" spans="3:17" s="3" customFormat="1" ht="37.5" customHeight="1">
      <c r="C27" s="204">
        <v>1.05</v>
      </c>
      <c r="D27" s="98" t="s">
        <v>20</v>
      </c>
      <c r="E27" s="100">
        <v>1</v>
      </c>
      <c r="F27" s="101" t="s">
        <v>19</v>
      </c>
      <c r="G27" s="97"/>
      <c r="H27" s="112">
        <f t="shared" si="0"/>
        <v>0</v>
      </c>
      <c r="I27" s="146"/>
    </row>
    <row r="28" spans="3:17" s="3" customFormat="1" ht="39.75" customHeight="1">
      <c r="C28" s="205">
        <v>1.06</v>
      </c>
      <c r="D28" s="103" t="s">
        <v>21</v>
      </c>
      <c r="E28" s="104">
        <v>1</v>
      </c>
      <c r="F28" s="105" t="s">
        <v>19</v>
      </c>
      <c r="G28" s="102"/>
      <c r="H28" s="112">
        <f t="shared" si="0"/>
        <v>0</v>
      </c>
      <c r="I28" s="146"/>
    </row>
    <row r="29" spans="3:17" s="3" customFormat="1" ht="50.45" customHeight="1">
      <c r="C29" s="204">
        <v>1.07</v>
      </c>
      <c r="D29" s="98" t="s">
        <v>22</v>
      </c>
      <c r="E29" s="122">
        <v>1</v>
      </c>
      <c r="F29" s="99" t="s">
        <v>19</v>
      </c>
      <c r="G29" s="121"/>
      <c r="H29" s="112">
        <f t="shared" si="0"/>
        <v>0</v>
      </c>
      <c r="I29" s="146"/>
    </row>
    <row r="30" spans="3:17" s="3" customFormat="1" ht="25.5">
      <c r="C30" s="205">
        <v>1.08</v>
      </c>
      <c r="D30" s="103" t="s">
        <v>23</v>
      </c>
      <c r="E30" s="104">
        <v>1</v>
      </c>
      <c r="F30" s="105" t="s">
        <v>24</v>
      </c>
      <c r="G30" s="102"/>
      <c r="H30" s="112">
        <f t="shared" si="0"/>
        <v>0</v>
      </c>
      <c r="I30" s="146"/>
    </row>
    <row r="31" spans="3:17" s="3" customFormat="1" ht="33.6" customHeight="1">
      <c r="C31" s="204">
        <v>1.0900000000000001</v>
      </c>
      <c r="D31" s="103" t="s">
        <v>25</v>
      </c>
      <c r="E31" s="104">
        <v>3</v>
      </c>
      <c r="F31" s="105" t="s">
        <v>16</v>
      </c>
      <c r="G31" s="102"/>
      <c r="H31" s="112">
        <f t="shared" si="0"/>
        <v>0</v>
      </c>
      <c r="I31" s="146"/>
    </row>
    <row r="32" spans="3:17" s="3" customFormat="1" ht="37.15" customHeight="1">
      <c r="C32" s="205">
        <v>1.1000000000000001</v>
      </c>
      <c r="D32" s="103" t="s">
        <v>26</v>
      </c>
      <c r="E32" s="104">
        <v>3</v>
      </c>
      <c r="F32" s="105" t="s">
        <v>16</v>
      </c>
      <c r="G32" s="102"/>
      <c r="H32" s="112">
        <f t="shared" si="0"/>
        <v>0</v>
      </c>
      <c r="I32" s="146"/>
    </row>
    <row r="33" spans="3:9" s="3" customFormat="1" ht="32.450000000000003" customHeight="1">
      <c r="C33" s="204">
        <v>1.1100000000000001</v>
      </c>
      <c r="D33" s="103" t="s">
        <v>27</v>
      </c>
      <c r="E33" s="104">
        <v>1</v>
      </c>
      <c r="F33" s="105" t="s">
        <v>19</v>
      </c>
      <c r="G33" s="102"/>
      <c r="H33" s="112">
        <f t="shared" si="0"/>
        <v>0</v>
      </c>
      <c r="I33" s="146"/>
    </row>
    <row r="34" spans="3:9" s="3" customFormat="1" ht="37.5" customHeight="1">
      <c r="C34" s="205">
        <v>1.1200000000000001</v>
      </c>
      <c r="D34" s="103" t="s">
        <v>28</v>
      </c>
      <c r="E34" s="104">
        <f>15.93*1.2</f>
        <v>19.116</v>
      </c>
      <c r="F34" s="105" t="s">
        <v>14</v>
      </c>
      <c r="G34" s="102"/>
      <c r="H34" s="112">
        <f t="shared" si="0"/>
        <v>0</v>
      </c>
      <c r="I34" s="146"/>
    </row>
    <row r="35" spans="3:9" s="3" customFormat="1" ht="31.15" customHeight="1">
      <c r="C35" s="204">
        <v>1.1299999999999999</v>
      </c>
      <c r="D35" s="103" t="s">
        <v>29</v>
      </c>
      <c r="E35" s="104">
        <v>1</v>
      </c>
      <c r="F35" s="99" t="s">
        <v>19</v>
      </c>
      <c r="G35" s="102"/>
      <c r="H35" s="112">
        <f t="shared" si="0"/>
        <v>0</v>
      </c>
      <c r="I35" s="146"/>
    </row>
    <row r="36" spans="3:9" s="3" customFormat="1" ht="54" customHeight="1">
      <c r="C36" s="205">
        <v>1.1399999999999999</v>
      </c>
      <c r="D36" s="103" t="s">
        <v>30</v>
      </c>
      <c r="E36" s="104">
        <v>1</v>
      </c>
      <c r="F36" s="105" t="s">
        <v>19</v>
      </c>
      <c r="G36" s="102"/>
      <c r="H36" s="112">
        <f t="shared" si="0"/>
        <v>0</v>
      </c>
      <c r="I36" s="146"/>
    </row>
    <row r="37" spans="3:9" s="3" customFormat="1" ht="25.5">
      <c r="C37" s="204">
        <v>1.1499999999999999</v>
      </c>
      <c r="D37" s="103" t="s">
        <v>31</v>
      </c>
      <c r="E37" s="104">
        <v>4</v>
      </c>
      <c r="F37" s="105" t="s">
        <v>16</v>
      </c>
      <c r="G37" s="102"/>
      <c r="H37" s="112">
        <f t="shared" si="0"/>
        <v>0</v>
      </c>
      <c r="I37" s="146"/>
    </row>
    <row r="38" spans="3:9" s="3" customFormat="1" ht="25.5">
      <c r="C38" s="205">
        <v>1.1599999999999999</v>
      </c>
      <c r="D38" s="103" t="s">
        <v>32</v>
      </c>
      <c r="E38" s="104">
        <v>1</v>
      </c>
      <c r="F38" s="105" t="s">
        <v>16</v>
      </c>
      <c r="G38" s="102"/>
      <c r="H38" s="112">
        <f t="shared" si="0"/>
        <v>0</v>
      </c>
      <c r="I38" s="146"/>
    </row>
    <row r="39" spans="3:9" s="3" customFormat="1" ht="25.5">
      <c r="C39" s="204">
        <v>1.17</v>
      </c>
      <c r="D39" s="103" t="s">
        <v>33</v>
      </c>
      <c r="E39" s="104">
        <v>1</v>
      </c>
      <c r="F39" s="105" t="s">
        <v>19</v>
      </c>
      <c r="G39" s="102"/>
      <c r="H39" s="112">
        <f t="shared" si="0"/>
        <v>0</v>
      </c>
      <c r="I39" s="146"/>
    </row>
    <row r="40" spans="3:9" s="3" customFormat="1" ht="25.5">
      <c r="C40" s="205">
        <v>1.18</v>
      </c>
      <c r="D40" s="103" t="s">
        <v>34</v>
      </c>
      <c r="E40" s="104">
        <v>1</v>
      </c>
      <c r="F40" s="105" t="s">
        <v>19</v>
      </c>
      <c r="G40" s="102"/>
      <c r="H40" s="112">
        <f t="shared" si="0"/>
        <v>0</v>
      </c>
      <c r="I40" s="146"/>
    </row>
    <row r="41" spans="3:9" s="3" customFormat="1" ht="25.5">
      <c r="C41" s="204">
        <v>1.19</v>
      </c>
      <c r="D41" s="103" t="s">
        <v>35</v>
      </c>
      <c r="E41" s="104">
        <f>+Hoja1!I71</f>
        <v>7.8780000000000001</v>
      </c>
      <c r="F41" s="105" t="s">
        <v>36</v>
      </c>
      <c r="G41" s="102"/>
      <c r="H41" s="112">
        <f t="shared" si="0"/>
        <v>0</v>
      </c>
      <c r="I41" s="146"/>
    </row>
    <row r="42" spans="3:9" s="3" customFormat="1" ht="204.75" thickBot="1">
      <c r="C42" s="206">
        <v>1.2</v>
      </c>
      <c r="D42" s="180" t="s">
        <v>37</v>
      </c>
      <c r="E42" s="181">
        <v>1</v>
      </c>
      <c r="F42" s="182" t="s">
        <v>19</v>
      </c>
      <c r="G42" s="195"/>
      <c r="H42" s="112">
        <f t="shared" si="0"/>
        <v>0</v>
      </c>
      <c r="I42" s="148"/>
    </row>
    <row r="43" spans="3:9" s="3" customFormat="1" ht="33.6" customHeight="1" thickBot="1">
      <c r="C43" s="113">
        <v>2</v>
      </c>
      <c r="D43" s="114" t="s">
        <v>38</v>
      </c>
      <c r="E43" s="115"/>
      <c r="F43" s="116"/>
      <c r="G43" s="117"/>
      <c r="H43" s="117"/>
      <c r="I43" s="145">
        <f>+SUM(H44:H51)</f>
        <v>0</v>
      </c>
    </row>
    <row r="44" spans="3:9" s="3" customFormat="1" ht="51">
      <c r="C44" s="204">
        <v>2.0099999999999998</v>
      </c>
      <c r="D44" s="103" t="s">
        <v>39</v>
      </c>
      <c r="E44" s="104">
        <f>+Hoja1!J45</f>
        <v>209.27200000000002</v>
      </c>
      <c r="F44" s="105" t="s">
        <v>14</v>
      </c>
      <c r="G44" s="102"/>
      <c r="H44" s="112">
        <f t="shared" ref="H44:H51" si="1">+G44*E44</f>
        <v>0</v>
      </c>
      <c r="I44" s="146"/>
    </row>
    <row r="45" spans="3:9" s="3" customFormat="1" ht="25.5">
      <c r="C45" s="204">
        <v>2.02</v>
      </c>
      <c r="D45" s="103" t="s">
        <v>40</v>
      </c>
      <c r="E45" s="104">
        <f>+Hoja1!H47</f>
        <v>191.68799999999996</v>
      </c>
      <c r="F45" s="105" t="s">
        <v>14</v>
      </c>
      <c r="G45" s="102"/>
      <c r="H45" s="112">
        <f t="shared" si="1"/>
        <v>0</v>
      </c>
      <c r="I45" s="146"/>
    </row>
    <row r="46" spans="3:9" s="3" customFormat="1" ht="51">
      <c r="C46" s="204">
        <v>2.0299999999999998</v>
      </c>
      <c r="D46" s="103" t="s">
        <v>41</v>
      </c>
      <c r="E46" s="104">
        <f>+Hoja1!J13</f>
        <v>15.098999999999998</v>
      </c>
      <c r="F46" s="105" t="s">
        <v>14</v>
      </c>
      <c r="G46" s="102"/>
      <c r="H46" s="112">
        <f t="shared" si="1"/>
        <v>0</v>
      </c>
      <c r="I46" s="146"/>
    </row>
    <row r="47" spans="3:9" s="3" customFormat="1" ht="51">
      <c r="C47" s="204">
        <v>2.04</v>
      </c>
      <c r="D47" s="103" t="s">
        <v>42</v>
      </c>
      <c r="E47" s="104">
        <f>+Hoja1!O50</f>
        <v>39.39</v>
      </c>
      <c r="F47" s="105" t="s">
        <v>14</v>
      </c>
      <c r="G47" s="102"/>
      <c r="H47" s="112">
        <f t="shared" si="1"/>
        <v>0</v>
      </c>
      <c r="I47" s="146"/>
    </row>
    <row r="48" spans="3:9" s="3" customFormat="1" ht="51">
      <c r="C48" s="204">
        <v>2.0499999999999998</v>
      </c>
      <c r="D48" s="103" t="s">
        <v>43</v>
      </c>
      <c r="E48" s="104">
        <f>+Hoja1!D59</f>
        <v>1.9695</v>
      </c>
      <c r="F48" s="105" t="s">
        <v>36</v>
      </c>
      <c r="G48" s="102"/>
      <c r="H48" s="112">
        <f t="shared" si="1"/>
        <v>0</v>
      </c>
      <c r="I48" s="146"/>
    </row>
    <row r="49" spans="3:9" s="3" customFormat="1" ht="51">
      <c r="C49" s="204">
        <v>2.06</v>
      </c>
      <c r="D49" s="103" t="s">
        <v>44</v>
      </c>
      <c r="E49" s="104">
        <f>+Hoja1!I59</f>
        <v>0.52520000000000011</v>
      </c>
      <c r="F49" s="105" t="s">
        <v>36</v>
      </c>
      <c r="G49" s="102"/>
      <c r="H49" s="112">
        <f t="shared" si="1"/>
        <v>0</v>
      </c>
      <c r="I49" s="146"/>
    </row>
    <row r="50" spans="3:9" s="3" customFormat="1" ht="51">
      <c r="C50" s="204">
        <v>2.0699999999999998</v>
      </c>
      <c r="D50" s="103" t="s">
        <v>45</v>
      </c>
      <c r="E50" s="104">
        <f>+Hoja1!N62</f>
        <v>0.16000000000000003</v>
      </c>
      <c r="F50" s="105" t="s">
        <v>36</v>
      </c>
      <c r="G50" s="102"/>
      <c r="H50" s="112">
        <f t="shared" si="1"/>
        <v>0</v>
      </c>
      <c r="I50" s="146"/>
    </row>
    <row r="51" spans="3:9" s="3" customFormat="1" ht="51.75" thickBot="1">
      <c r="C51" s="204">
        <v>2.08</v>
      </c>
      <c r="D51" s="103" t="s">
        <v>46</v>
      </c>
      <c r="E51" s="104">
        <f>+Hoja1!D67</f>
        <v>1.2311999999999999</v>
      </c>
      <c r="F51" s="105" t="s">
        <v>36</v>
      </c>
      <c r="G51" s="102"/>
      <c r="H51" s="112">
        <f t="shared" si="1"/>
        <v>0</v>
      </c>
      <c r="I51" s="146"/>
    </row>
    <row r="52" spans="3:9" s="3" customFormat="1" ht="33.6" customHeight="1" thickBot="1">
      <c r="C52" s="113">
        <v>3</v>
      </c>
      <c r="D52" s="114" t="s">
        <v>47</v>
      </c>
      <c r="E52" s="115"/>
      <c r="F52" s="116"/>
      <c r="G52" s="117"/>
      <c r="H52" s="117"/>
      <c r="I52" s="145">
        <f>+SUM(H53:H56)</f>
        <v>0</v>
      </c>
    </row>
    <row r="53" spans="3:9" s="3" customFormat="1" ht="63.6" customHeight="1">
      <c r="C53" s="204">
        <f>+C52+0.01</f>
        <v>3.01</v>
      </c>
      <c r="D53" s="98" t="s">
        <v>48</v>
      </c>
      <c r="E53" s="101">
        <f>90.11*1.2</f>
        <v>108.13199999999999</v>
      </c>
      <c r="F53" s="99" t="s">
        <v>14</v>
      </c>
      <c r="G53" s="102"/>
      <c r="H53" s="97">
        <f t="shared" ref="H53:H96" si="2">+G53*E53</f>
        <v>0</v>
      </c>
      <c r="I53" s="146"/>
    </row>
    <row r="54" spans="3:9" s="3" customFormat="1" ht="52.9" customHeight="1">
      <c r="C54" s="204">
        <v>3.02</v>
      </c>
      <c r="D54" s="98" t="s">
        <v>49</v>
      </c>
      <c r="E54" s="101">
        <f>32.44*1.2</f>
        <v>38.927999999999997</v>
      </c>
      <c r="F54" s="99" t="s">
        <v>14</v>
      </c>
      <c r="G54" s="102"/>
      <c r="H54" s="97">
        <f>+G54*E54</f>
        <v>0</v>
      </c>
      <c r="I54" s="146"/>
    </row>
    <row r="55" spans="3:9" s="3" customFormat="1" ht="84" customHeight="1">
      <c r="C55" s="204">
        <v>3.03</v>
      </c>
      <c r="D55" s="98" t="s">
        <v>50</v>
      </c>
      <c r="E55" s="101">
        <v>1</v>
      </c>
      <c r="F55" s="99" t="s">
        <v>19</v>
      </c>
      <c r="G55" s="102"/>
      <c r="H55" s="97">
        <f t="shared" ref="H55:H56" si="3">+G55*E55</f>
        <v>0</v>
      </c>
      <c r="I55" s="146"/>
    </row>
    <row r="56" spans="3:9" s="3" customFormat="1" ht="66" customHeight="1">
      <c r="C56" s="204">
        <v>3.04</v>
      </c>
      <c r="D56" s="98" t="s">
        <v>51</v>
      </c>
      <c r="E56" s="101">
        <v>7.78</v>
      </c>
      <c r="F56" s="99" t="s">
        <v>14</v>
      </c>
      <c r="G56" s="102"/>
      <c r="H56" s="97">
        <f t="shared" si="3"/>
        <v>0</v>
      </c>
      <c r="I56" s="146"/>
    </row>
    <row r="57" spans="3:9" s="3" customFormat="1" ht="27" thickBot="1">
      <c r="C57" s="158">
        <v>4</v>
      </c>
      <c r="D57" s="159" t="s">
        <v>52</v>
      </c>
      <c r="E57" s="160"/>
      <c r="F57" s="161"/>
      <c r="G57" s="162"/>
      <c r="H57" s="162"/>
      <c r="I57" s="163">
        <f>+SUM(H58:H61)</f>
        <v>0</v>
      </c>
    </row>
    <row r="58" spans="3:9" s="3" customFormat="1" ht="76.5">
      <c r="C58" s="207">
        <f>+C57+0.01</f>
        <v>4.01</v>
      </c>
      <c r="D58" s="106" t="s">
        <v>53</v>
      </c>
      <c r="E58" s="107">
        <f>+Hoja1!F20</f>
        <v>124.28320000000001</v>
      </c>
      <c r="F58" s="94" t="s">
        <v>14</v>
      </c>
      <c r="G58" s="102"/>
      <c r="H58" s="97">
        <f t="shared" si="2"/>
        <v>0</v>
      </c>
      <c r="I58" s="146"/>
    </row>
    <row r="59" spans="3:9" s="3" customFormat="1" ht="39" customHeight="1">
      <c r="C59" s="207">
        <f>+C58+0.01</f>
        <v>4.0199999999999996</v>
      </c>
      <c r="D59" s="98" t="s">
        <v>54</v>
      </c>
      <c r="E59" s="101">
        <f>+Hoja1!I22</f>
        <v>123.47000000000001</v>
      </c>
      <c r="F59" s="99" t="s">
        <v>55</v>
      </c>
      <c r="G59" s="102"/>
      <c r="H59" s="97">
        <f t="shared" si="2"/>
        <v>0</v>
      </c>
      <c r="I59" s="146"/>
    </row>
    <row r="60" spans="3:9" s="3" customFormat="1" ht="51">
      <c r="C60" s="207">
        <f>+C59+0.01</f>
        <v>4.0299999999999994</v>
      </c>
      <c r="D60" s="98" t="s">
        <v>56</v>
      </c>
      <c r="E60" s="101">
        <v>84</v>
      </c>
      <c r="F60" s="99" t="s">
        <v>55</v>
      </c>
      <c r="G60" s="102"/>
      <c r="H60" s="97">
        <f t="shared" si="2"/>
        <v>0</v>
      </c>
      <c r="I60" s="146"/>
    </row>
    <row r="61" spans="3:9" s="3" customFormat="1" ht="51.75" thickBot="1">
      <c r="C61" s="207">
        <f>+C60+0.01</f>
        <v>4.0399999999999991</v>
      </c>
      <c r="D61" s="98" t="s">
        <v>57</v>
      </c>
      <c r="E61" s="101">
        <v>2.5</v>
      </c>
      <c r="F61" s="99" t="s">
        <v>36</v>
      </c>
      <c r="G61" s="102"/>
      <c r="H61" s="97">
        <f t="shared" si="2"/>
        <v>0</v>
      </c>
      <c r="I61" s="148"/>
    </row>
    <row r="62" spans="3:9" s="3" customFormat="1" ht="33" customHeight="1" thickBot="1">
      <c r="C62" s="113">
        <v>5</v>
      </c>
      <c r="D62" s="114" t="s">
        <v>58</v>
      </c>
      <c r="E62" s="115"/>
      <c r="F62" s="116"/>
      <c r="G62" s="117"/>
      <c r="H62" s="117"/>
      <c r="I62" s="145">
        <f>+SUM(H63:H64)</f>
        <v>0</v>
      </c>
    </row>
    <row r="63" spans="3:9" s="3" customFormat="1" ht="51">
      <c r="C63" s="204">
        <v>5.01</v>
      </c>
      <c r="D63" s="98" t="s">
        <v>59</v>
      </c>
      <c r="E63" s="101">
        <f>+Hoja1!L20</f>
        <v>124.28320000000001</v>
      </c>
      <c r="F63" s="99" t="s">
        <v>14</v>
      </c>
      <c r="G63" s="102"/>
      <c r="H63" s="97">
        <f>+G63*E63</f>
        <v>0</v>
      </c>
      <c r="I63" s="146"/>
    </row>
    <row r="64" spans="3:9" s="3" customFormat="1" ht="51.75" thickBot="1">
      <c r="C64" s="204">
        <v>5.0199999999999996</v>
      </c>
      <c r="D64" s="98" t="s">
        <v>60</v>
      </c>
      <c r="E64" s="101">
        <f>45.15*1.2</f>
        <v>54.18</v>
      </c>
      <c r="F64" s="99" t="s">
        <v>55</v>
      </c>
      <c r="G64" s="102"/>
      <c r="H64" s="97">
        <f t="shared" si="2"/>
        <v>0</v>
      </c>
      <c r="I64" s="146"/>
    </row>
    <row r="65" spans="3:9" s="3" customFormat="1" ht="33.6" customHeight="1" thickBot="1">
      <c r="C65" s="113">
        <v>6</v>
      </c>
      <c r="D65" s="114" t="s">
        <v>61</v>
      </c>
      <c r="E65" s="115"/>
      <c r="F65" s="116"/>
      <c r="G65" s="117"/>
      <c r="H65" s="117"/>
      <c r="I65" s="145">
        <f>+SUM(H66:H72)</f>
        <v>0</v>
      </c>
    </row>
    <row r="66" spans="3:9" s="3" customFormat="1" ht="76.5">
      <c r="C66" s="204">
        <f>+C65+0.01</f>
        <v>6.01</v>
      </c>
      <c r="D66" s="98" t="s">
        <v>62</v>
      </c>
      <c r="E66" s="101">
        <f>+Hoja1!D38</f>
        <v>103.13460000000002</v>
      </c>
      <c r="F66" s="99" t="s">
        <v>63</v>
      </c>
      <c r="G66" s="111"/>
      <c r="H66" s="97">
        <f t="shared" si="2"/>
        <v>0</v>
      </c>
      <c r="I66" s="147"/>
    </row>
    <row r="67" spans="3:9" s="3" customFormat="1" ht="76.5">
      <c r="C67" s="204">
        <v>6.02</v>
      </c>
      <c r="D67" s="98" t="s">
        <v>64</v>
      </c>
      <c r="E67" s="110">
        <v>10</v>
      </c>
      <c r="F67" s="105" t="s">
        <v>16</v>
      </c>
      <c r="G67" s="111"/>
      <c r="H67" s="97">
        <f t="shared" si="2"/>
        <v>0</v>
      </c>
      <c r="I67" s="196"/>
    </row>
    <row r="68" spans="3:9" s="3" customFormat="1" ht="51">
      <c r="C68" s="204">
        <f>+C67+0.01</f>
        <v>6.0299999999999994</v>
      </c>
      <c r="D68" s="98" t="s">
        <v>65</v>
      </c>
      <c r="E68" s="101">
        <v>3</v>
      </c>
      <c r="F68" s="99" t="s">
        <v>16</v>
      </c>
      <c r="G68" s="111"/>
      <c r="H68" s="97">
        <f t="shared" si="2"/>
        <v>0</v>
      </c>
      <c r="I68" s="147"/>
    </row>
    <row r="69" spans="3:9" s="3" customFormat="1" ht="51">
      <c r="C69" s="204">
        <f>+C68+0.01</f>
        <v>6.0399999999999991</v>
      </c>
      <c r="D69" s="98" t="s">
        <v>66</v>
      </c>
      <c r="E69" s="101">
        <f>+E67+E68+E71</f>
        <v>16</v>
      </c>
      <c r="F69" s="99" t="s">
        <v>16</v>
      </c>
      <c r="G69" s="111"/>
      <c r="H69" s="97">
        <f t="shared" si="2"/>
        <v>0</v>
      </c>
      <c r="I69" s="147"/>
    </row>
    <row r="70" spans="3:9" s="3" customFormat="1" ht="51">
      <c r="C70" s="204">
        <v>6.05</v>
      </c>
      <c r="D70" s="98" t="s">
        <v>67</v>
      </c>
      <c r="E70" s="101">
        <v>15.38</v>
      </c>
      <c r="F70" s="99" t="s">
        <v>63</v>
      </c>
      <c r="G70" s="111"/>
      <c r="H70" s="97">
        <f t="shared" si="2"/>
        <v>0</v>
      </c>
      <c r="I70" s="146"/>
    </row>
    <row r="71" spans="3:9" s="3" customFormat="1" ht="51">
      <c r="C71" s="204">
        <v>6.06</v>
      </c>
      <c r="D71" s="153" t="s">
        <v>68</v>
      </c>
      <c r="E71" s="154">
        <v>3</v>
      </c>
      <c r="F71" s="155" t="s">
        <v>16</v>
      </c>
      <c r="G71" s="111"/>
      <c r="H71" s="97">
        <f t="shared" si="2"/>
        <v>0</v>
      </c>
      <c r="I71" s="148"/>
    </row>
    <row r="72" spans="3:9" s="3" customFormat="1" ht="51.75" thickBot="1">
      <c r="C72" s="204">
        <v>6.07</v>
      </c>
      <c r="D72" s="98" t="s">
        <v>69</v>
      </c>
      <c r="E72" s="101">
        <v>5</v>
      </c>
      <c r="F72" s="99" t="s">
        <v>16</v>
      </c>
      <c r="G72" s="111"/>
      <c r="H72" s="97">
        <f t="shared" si="2"/>
        <v>0</v>
      </c>
      <c r="I72" s="147"/>
    </row>
    <row r="73" spans="3:9" s="3" customFormat="1" ht="33.6" customHeight="1" thickBot="1">
      <c r="C73" s="113">
        <v>7</v>
      </c>
      <c r="D73" s="114" t="s">
        <v>70</v>
      </c>
      <c r="E73" s="115"/>
      <c r="F73" s="116"/>
      <c r="G73" s="117"/>
      <c r="H73" s="117"/>
      <c r="I73" s="145">
        <f>+SUM(H74:H86)</f>
        <v>0</v>
      </c>
    </row>
    <row r="74" spans="3:9" s="3" customFormat="1" ht="51">
      <c r="C74" s="216">
        <f>+C73+0.01</f>
        <v>7.01</v>
      </c>
      <c r="D74" s="217" t="s">
        <v>71</v>
      </c>
      <c r="E74" s="219">
        <v>11</v>
      </c>
      <c r="F74" s="242" t="s">
        <v>16</v>
      </c>
      <c r="G74" s="243"/>
      <c r="H74" s="233">
        <f t="shared" si="2"/>
        <v>0</v>
      </c>
      <c r="I74" s="234"/>
    </row>
    <row r="75" spans="3:9" s="3" customFormat="1" ht="51">
      <c r="C75" s="204">
        <f t="shared" ref="C75:C85" si="4">+C74+0.01</f>
        <v>7.02</v>
      </c>
      <c r="D75" s="98" t="s">
        <v>72</v>
      </c>
      <c r="E75" s="101">
        <v>7</v>
      </c>
      <c r="F75" s="99" t="s">
        <v>16</v>
      </c>
      <c r="G75" s="111"/>
      <c r="H75" s="97">
        <f t="shared" si="2"/>
        <v>0</v>
      </c>
      <c r="I75" s="146"/>
    </row>
    <row r="76" spans="3:9" s="3" customFormat="1" ht="51">
      <c r="C76" s="204">
        <f t="shared" si="4"/>
        <v>7.0299999999999994</v>
      </c>
      <c r="D76" s="98" t="s">
        <v>73</v>
      </c>
      <c r="E76" s="101">
        <v>8</v>
      </c>
      <c r="F76" s="99" t="s">
        <v>16</v>
      </c>
      <c r="G76" s="111"/>
      <c r="H76" s="97">
        <f t="shared" si="2"/>
        <v>0</v>
      </c>
      <c r="I76" s="146"/>
    </row>
    <row r="77" spans="3:9" s="3" customFormat="1" ht="106.15" customHeight="1">
      <c r="C77" s="204">
        <f t="shared" si="4"/>
        <v>7.0399999999999991</v>
      </c>
      <c r="D77" s="98" t="s">
        <v>74</v>
      </c>
      <c r="E77" s="101">
        <v>25</v>
      </c>
      <c r="F77" s="99" t="s">
        <v>16</v>
      </c>
      <c r="G77" s="111"/>
      <c r="H77" s="97">
        <f t="shared" si="2"/>
        <v>0</v>
      </c>
      <c r="I77" s="147"/>
    </row>
    <row r="78" spans="3:9" s="3" customFormat="1" ht="76.5">
      <c r="C78" s="204">
        <f t="shared" si="4"/>
        <v>7.0499999999999989</v>
      </c>
      <c r="D78" s="98" t="s">
        <v>75</v>
      </c>
      <c r="E78" s="101">
        <v>19</v>
      </c>
      <c r="F78" s="99" t="s">
        <v>16</v>
      </c>
      <c r="G78" s="111"/>
      <c r="H78" s="97">
        <f t="shared" si="2"/>
        <v>0</v>
      </c>
      <c r="I78" s="146"/>
    </row>
    <row r="79" spans="3:9" s="3" customFormat="1" ht="59.45" customHeight="1">
      <c r="C79" s="204">
        <f t="shared" si="4"/>
        <v>7.0599999999999987</v>
      </c>
      <c r="D79" s="98" t="s">
        <v>76</v>
      </c>
      <c r="E79" s="101">
        <v>22</v>
      </c>
      <c r="F79" s="99" t="s">
        <v>16</v>
      </c>
      <c r="G79" s="111"/>
      <c r="H79" s="97">
        <f t="shared" si="2"/>
        <v>0</v>
      </c>
      <c r="I79" s="146"/>
    </row>
    <row r="80" spans="3:9" s="3" customFormat="1" ht="102">
      <c r="C80" s="204">
        <f t="shared" si="4"/>
        <v>7.0699999999999985</v>
      </c>
      <c r="D80" s="98" t="s">
        <v>77</v>
      </c>
      <c r="E80" s="100">
        <v>1</v>
      </c>
      <c r="F80" s="101" t="s">
        <v>16</v>
      </c>
      <c r="G80" s="111"/>
      <c r="H80" s="156">
        <f t="shared" si="2"/>
        <v>0</v>
      </c>
      <c r="I80" s="146"/>
    </row>
    <row r="81" spans="3:9" s="3" customFormat="1" ht="102">
      <c r="C81" s="204">
        <f t="shared" si="4"/>
        <v>7.0799999999999983</v>
      </c>
      <c r="D81" s="98" t="s">
        <v>78</v>
      </c>
      <c r="E81" s="100">
        <v>1</v>
      </c>
      <c r="F81" s="101" t="s">
        <v>16</v>
      </c>
      <c r="G81" s="111"/>
      <c r="H81" s="156">
        <f t="shared" si="2"/>
        <v>0</v>
      </c>
      <c r="I81" s="146"/>
    </row>
    <row r="82" spans="3:9" s="3" customFormat="1" ht="88.15" customHeight="1">
      <c r="C82" s="204">
        <f>+C81+0.01</f>
        <v>7.0899999999999981</v>
      </c>
      <c r="D82" s="98" t="s">
        <v>79</v>
      </c>
      <c r="E82" s="100">
        <v>1</v>
      </c>
      <c r="F82" s="101" t="s">
        <v>16</v>
      </c>
      <c r="G82" s="111"/>
      <c r="H82" s="156">
        <f>+G82*E82</f>
        <v>0</v>
      </c>
      <c r="I82" s="146"/>
    </row>
    <row r="83" spans="3:9" s="3" customFormat="1" ht="102">
      <c r="C83" s="204">
        <f t="shared" si="4"/>
        <v>7.0999999999999979</v>
      </c>
      <c r="D83" s="98" t="s">
        <v>80</v>
      </c>
      <c r="E83" s="100">
        <v>1</v>
      </c>
      <c r="F83" s="101" t="s">
        <v>16</v>
      </c>
      <c r="G83" s="111"/>
      <c r="H83" s="156">
        <f>+G83*E83</f>
        <v>0</v>
      </c>
      <c r="I83" s="146"/>
    </row>
    <row r="84" spans="3:9" s="3" customFormat="1" ht="76.5">
      <c r="C84" s="204">
        <f>+C83+0.01</f>
        <v>7.1099999999999977</v>
      </c>
      <c r="D84" s="98" t="s">
        <v>81</v>
      </c>
      <c r="E84" s="101">
        <v>39</v>
      </c>
      <c r="F84" s="99" t="s">
        <v>16</v>
      </c>
      <c r="G84" s="111"/>
      <c r="H84" s="97">
        <f t="shared" si="2"/>
        <v>0</v>
      </c>
      <c r="I84" s="146"/>
    </row>
    <row r="85" spans="3:9" s="3" customFormat="1" ht="85.5" customHeight="1">
      <c r="C85" s="204">
        <f t="shared" si="4"/>
        <v>7.1199999999999974</v>
      </c>
      <c r="D85" s="98" t="s">
        <v>82</v>
      </c>
      <c r="E85" s="101">
        <v>36</v>
      </c>
      <c r="F85" s="99" t="s">
        <v>16</v>
      </c>
      <c r="G85" s="111"/>
      <c r="H85" s="97">
        <f t="shared" si="2"/>
        <v>0</v>
      </c>
      <c r="I85" s="146"/>
    </row>
    <row r="86" spans="3:9" s="3" customFormat="1" ht="61.5" customHeight="1" thickBot="1">
      <c r="C86" s="222">
        <f>+C85+0.01</f>
        <v>7.1299999999999972</v>
      </c>
      <c r="D86" s="223" t="s">
        <v>83</v>
      </c>
      <c r="E86" s="224">
        <v>8</v>
      </c>
      <c r="F86" s="225" t="s">
        <v>16</v>
      </c>
      <c r="G86" s="244"/>
      <c r="H86" s="245">
        <f t="shared" si="2"/>
        <v>0</v>
      </c>
      <c r="I86" s="246"/>
    </row>
    <row r="87" spans="3:9" s="3" customFormat="1" ht="27" thickBot="1">
      <c r="C87" s="158">
        <v>8</v>
      </c>
      <c r="D87" s="159" t="s">
        <v>84</v>
      </c>
      <c r="E87" s="160"/>
      <c r="F87" s="161"/>
      <c r="G87" s="162"/>
      <c r="H87" s="162"/>
      <c r="I87" s="163">
        <f>+SUM(H88:H98)</f>
        <v>0</v>
      </c>
    </row>
    <row r="88" spans="3:9" s="3" customFormat="1" ht="51">
      <c r="C88" s="228">
        <f>+C87+0.01</f>
        <v>8.01</v>
      </c>
      <c r="D88" s="229" t="s">
        <v>85</v>
      </c>
      <c r="E88" s="230">
        <v>3</v>
      </c>
      <c r="F88" s="231" t="s">
        <v>16</v>
      </c>
      <c r="G88" s="232"/>
      <c r="H88" s="233">
        <f t="shared" si="2"/>
        <v>0</v>
      </c>
      <c r="I88" s="234"/>
    </row>
    <row r="89" spans="3:9" s="3" customFormat="1" ht="51">
      <c r="C89" s="207">
        <f t="shared" ref="C89:C98" si="5">+C88+0.01</f>
        <v>8.02</v>
      </c>
      <c r="D89" s="106" t="s">
        <v>86</v>
      </c>
      <c r="E89" s="107">
        <v>3</v>
      </c>
      <c r="F89" s="94" t="s">
        <v>16</v>
      </c>
      <c r="G89" s="108"/>
      <c r="H89" s="97">
        <f t="shared" si="2"/>
        <v>0</v>
      </c>
      <c r="I89" s="146"/>
    </row>
    <row r="90" spans="3:9" s="3" customFormat="1" ht="51">
      <c r="C90" s="207">
        <f t="shared" si="5"/>
        <v>8.0299999999999994</v>
      </c>
      <c r="D90" s="106" t="s">
        <v>87</v>
      </c>
      <c r="E90" s="107">
        <v>3</v>
      </c>
      <c r="F90" s="94" t="s">
        <v>16</v>
      </c>
      <c r="G90" s="108"/>
      <c r="H90" s="97">
        <f t="shared" si="2"/>
        <v>0</v>
      </c>
      <c r="I90" s="146"/>
    </row>
    <row r="91" spans="3:9" s="3" customFormat="1" ht="51">
      <c r="C91" s="207">
        <f t="shared" si="5"/>
        <v>8.0399999999999991</v>
      </c>
      <c r="D91" s="106" t="s">
        <v>88</v>
      </c>
      <c r="E91" s="107">
        <v>3</v>
      </c>
      <c r="F91" s="94" t="s">
        <v>16</v>
      </c>
      <c r="G91" s="108"/>
      <c r="H91" s="97">
        <f t="shared" si="2"/>
        <v>0</v>
      </c>
      <c r="I91" s="146"/>
    </row>
    <row r="92" spans="3:9" s="3" customFormat="1" ht="51">
      <c r="C92" s="207">
        <f t="shared" si="5"/>
        <v>8.0499999999999989</v>
      </c>
      <c r="D92" s="106" t="s">
        <v>89</v>
      </c>
      <c r="E92" s="107">
        <v>3</v>
      </c>
      <c r="F92" s="94" t="s">
        <v>16</v>
      </c>
      <c r="G92" s="108"/>
      <c r="H92" s="97">
        <f t="shared" si="2"/>
        <v>0</v>
      </c>
      <c r="I92" s="146"/>
    </row>
    <row r="93" spans="3:9" s="3" customFormat="1" ht="51">
      <c r="C93" s="207">
        <f t="shared" si="5"/>
        <v>8.0599999999999987</v>
      </c>
      <c r="D93" s="106" t="s">
        <v>90</v>
      </c>
      <c r="E93" s="107">
        <v>3</v>
      </c>
      <c r="F93" s="94" t="s">
        <v>16</v>
      </c>
      <c r="G93" s="108"/>
      <c r="H93" s="97">
        <f t="shared" si="2"/>
        <v>0</v>
      </c>
      <c r="I93" s="146"/>
    </row>
    <row r="94" spans="3:9" s="3" customFormat="1" ht="51">
      <c r="C94" s="207">
        <f t="shared" si="5"/>
        <v>8.0699999999999985</v>
      </c>
      <c r="D94" s="106" t="s">
        <v>91</v>
      </c>
      <c r="E94" s="107">
        <v>3</v>
      </c>
      <c r="F94" s="94" t="s">
        <v>16</v>
      </c>
      <c r="G94" s="108"/>
      <c r="H94" s="97">
        <f t="shared" si="2"/>
        <v>0</v>
      </c>
      <c r="I94" s="147"/>
    </row>
    <row r="95" spans="3:9" s="3" customFormat="1" ht="51">
      <c r="C95" s="207">
        <f t="shared" si="5"/>
        <v>8.0799999999999983</v>
      </c>
      <c r="D95" s="106" t="s">
        <v>92</v>
      </c>
      <c r="E95" s="107">
        <v>4</v>
      </c>
      <c r="F95" s="94" t="s">
        <v>16</v>
      </c>
      <c r="G95" s="108"/>
      <c r="H95" s="97">
        <f t="shared" si="2"/>
        <v>0</v>
      </c>
      <c r="I95" s="147"/>
    </row>
    <row r="96" spans="3:9" s="3" customFormat="1" ht="25.5">
      <c r="C96" s="207">
        <f t="shared" si="5"/>
        <v>8.0899999999999981</v>
      </c>
      <c r="D96" s="98" t="s">
        <v>93</v>
      </c>
      <c r="E96" s="101">
        <v>2</v>
      </c>
      <c r="F96" s="99" t="s">
        <v>16</v>
      </c>
      <c r="G96" s="108"/>
      <c r="H96" s="97">
        <f t="shared" si="2"/>
        <v>0</v>
      </c>
      <c r="I96" s="146"/>
    </row>
    <row r="97" spans="3:9" s="3" customFormat="1" ht="51">
      <c r="C97" s="207">
        <f t="shared" si="5"/>
        <v>8.0999999999999979</v>
      </c>
      <c r="D97" s="98" t="s">
        <v>94</v>
      </c>
      <c r="E97" s="101">
        <f>43.49*1.3</f>
        <v>56.537000000000006</v>
      </c>
      <c r="F97" s="99" t="s">
        <v>14</v>
      </c>
      <c r="G97" s="108"/>
      <c r="H97" s="97">
        <f>+G97*E97</f>
        <v>0</v>
      </c>
      <c r="I97" s="146"/>
    </row>
    <row r="98" spans="3:9" s="3" customFormat="1" ht="51.75" thickBot="1">
      <c r="C98" s="235">
        <f t="shared" si="5"/>
        <v>8.1099999999999977</v>
      </c>
      <c r="D98" s="236" t="s">
        <v>95</v>
      </c>
      <c r="E98" s="237">
        <v>1</v>
      </c>
      <c r="F98" s="238" t="s">
        <v>16</v>
      </c>
      <c r="G98" s="239"/>
      <c r="H98" s="240">
        <f>+G98*E98</f>
        <v>0</v>
      </c>
      <c r="I98" s="241"/>
    </row>
    <row r="99" spans="3:9" s="3" customFormat="1" ht="27" thickBot="1">
      <c r="C99" s="158">
        <v>9</v>
      </c>
      <c r="D99" s="159" t="s">
        <v>96</v>
      </c>
      <c r="E99" s="160"/>
      <c r="F99" s="161"/>
      <c r="G99" s="162"/>
      <c r="H99" s="162"/>
      <c r="I99" s="163">
        <f>+SUM(H100:H111)</f>
        <v>0</v>
      </c>
    </row>
    <row r="100" spans="3:9" s="3" customFormat="1" ht="54.6" customHeight="1">
      <c r="C100" s="204">
        <v>9.01</v>
      </c>
      <c r="D100" s="98" t="s">
        <v>97</v>
      </c>
      <c r="E100" s="101">
        <f>+(1.9*0.8)+((1.4*0.6)*2)</f>
        <v>3.2</v>
      </c>
      <c r="F100" s="99" t="s">
        <v>14</v>
      </c>
      <c r="G100" s="108"/>
      <c r="H100" s="121">
        <f t="shared" ref="H100:H111" si="6">+G100*E100</f>
        <v>0</v>
      </c>
      <c r="I100" s="146"/>
    </row>
    <row r="101" spans="3:9" s="3" customFormat="1" ht="54.6" customHeight="1">
      <c r="C101" s="204">
        <v>9.02</v>
      </c>
      <c r="D101" s="98" t="s">
        <v>98</v>
      </c>
      <c r="E101" s="101">
        <f>(2.91*2)*3.28</f>
        <v>19.089600000000001</v>
      </c>
      <c r="F101" s="99" t="s">
        <v>99</v>
      </c>
      <c r="G101" s="108"/>
      <c r="H101" s="121">
        <f t="shared" si="6"/>
        <v>0</v>
      </c>
      <c r="I101" s="146"/>
    </row>
    <row r="102" spans="3:9" s="3" customFormat="1" ht="61.5" customHeight="1">
      <c r="C102" s="204">
        <v>9.0299999999999994</v>
      </c>
      <c r="D102" s="98" t="s">
        <v>100</v>
      </c>
      <c r="E102" s="101">
        <v>1</v>
      </c>
      <c r="F102" s="99" t="s">
        <v>16</v>
      </c>
      <c r="G102" s="108"/>
      <c r="H102" s="121">
        <f t="shared" si="6"/>
        <v>0</v>
      </c>
      <c r="I102" s="146"/>
    </row>
    <row r="103" spans="3:9" s="3" customFormat="1" ht="51">
      <c r="C103" s="204">
        <v>9.0399999999999991</v>
      </c>
      <c r="D103" s="106" t="s">
        <v>101</v>
      </c>
      <c r="E103" s="107">
        <v>1</v>
      </c>
      <c r="F103" s="94" t="s">
        <v>16</v>
      </c>
      <c r="G103" s="108"/>
      <c r="H103" s="121">
        <f t="shared" si="6"/>
        <v>0</v>
      </c>
      <c r="I103" s="146"/>
    </row>
    <row r="104" spans="3:9" s="3" customFormat="1" ht="54.6" customHeight="1">
      <c r="C104" s="204">
        <v>9.0500000000000007</v>
      </c>
      <c r="D104" s="106" t="s">
        <v>102</v>
      </c>
      <c r="E104" s="107">
        <v>1</v>
      </c>
      <c r="F104" s="94" t="s">
        <v>16</v>
      </c>
      <c r="G104" s="108"/>
      <c r="H104" s="121">
        <f t="shared" si="6"/>
        <v>0</v>
      </c>
      <c r="I104" s="146"/>
    </row>
    <row r="105" spans="3:9" s="3" customFormat="1" ht="25.5">
      <c r="C105" s="204">
        <v>9.06</v>
      </c>
      <c r="D105" s="98" t="s">
        <v>103</v>
      </c>
      <c r="E105" s="101">
        <v>1</v>
      </c>
      <c r="F105" s="99" t="s">
        <v>16</v>
      </c>
      <c r="G105" s="108"/>
      <c r="H105" s="121">
        <f t="shared" si="6"/>
        <v>0</v>
      </c>
      <c r="I105" s="146"/>
    </row>
    <row r="106" spans="3:9" s="3" customFormat="1" ht="54.6" customHeight="1">
      <c r="C106" s="204">
        <v>9.07</v>
      </c>
      <c r="D106" s="106" t="s">
        <v>104</v>
      </c>
      <c r="E106" s="101">
        <v>1</v>
      </c>
      <c r="F106" s="99" t="s">
        <v>19</v>
      </c>
      <c r="G106" s="108"/>
      <c r="H106" s="121">
        <f t="shared" si="6"/>
        <v>0</v>
      </c>
      <c r="I106" s="146"/>
    </row>
    <row r="107" spans="3:9" s="3" customFormat="1" ht="34.5" customHeight="1">
      <c r="C107" s="204">
        <v>9.08</v>
      </c>
      <c r="D107" s="106" t="s">
        <v>105</v>
      </c>
      <c r="E107" s="101">
        <v>1</v>
      </c>
      <c r="F107" s="99" t="s">
        <v>19</v>
      </c>
      <c r="G107" s="108"/>
      <c r="H107" s="121">
        <f t="shared" si="6"/>
        <v>0</v>
      </c>
      <c r="I107" s="146"/>
    </row>
    <row r="108" spans="3:9" s="3" customFormat="1" ht="25.5">
      <c r="C108" s="204">
        <v>9.09</v>
      </c>
      <c r="D108" s="98" t="s">
        <v>106</v>
      </c>
      <c r="E108" s="101">
        <v>1</v>
      </c>
      <c r="F108" s="99" t="s">
        <v>19</v>
      </c>
      <c r="G108" s="108"/>
      <c r="H108" s="97">
        <f>+G108*E108</f>
        <v>0</v>
      </c>
      <c r="I108" s="146"/>
    </row>
    <row r="109" spans="3:9" s="3" customFormat="1" ht="54.6" customHeight="1">
      <c r="C109" s="204">
        <v>9.1</v>
      </c>
      <c r="D109" s="98" t="s">
        <v>107</v>
      </c>
      <c r="E109" s="101">
        <v>1</v>
      </c>
      <c r="F109" s="99" t="s">
        <v>16</v>
      </c>
      <c r="G109" s="108"/>
      <c r="H109" s="121">
        <f t="shared" si="6"/>
        <v>0</v>
      </c>
      <c r="I109" s="146"/>
    </row>
    <row r="110" spans="3:9" s="3" customFormat="1" ht="36.6" customHeight="1">
      <c r="C110" s="204">
        <v>9.11</v>
      </c>
      <c r="D110" s="98" t="s">
        <v>108</v>
      </c>
      <c r="E110" s="101">
        <v>1</v>
      </c>
      <c r="F110" s="99" t="s">
        <v>16</v>
      </c>
      <c r="G110" s="108"/>
      <c r="H110" s="121">
        <f t="shared" si="6"/>
        <v>0</v>
      </c>
      <c r="I110" s="146"/>
    </row>
    <row r="111" spans="3:9" s="3" customFormat="1" ht="61.5" customHeight="1" thickBot="1">
      <c r="C111" s="204">
        <v>9.1199999999999992</v>
      </c>
      <c r="D111" s="98" t="s">
        <v>109</v>
      </c>
      <c r="E111" s="101">
        <v>1</v>
      </c>
      <c r="F111" s="99" t="s">
        <v>16</v>
      </c>
      <c r="G111" s="108"/>
      <c r="H111" s="121">
        <f t="shared" si="6"/>
        <v>0</v>
      </c>
      <c r="I111" s="146"/>
    </row>
    <row r="112" spans="3:9" s="3" customFormat="1" ht="27" thickBot="1">
      <c r="C112" s="113">
        <v>10</v>
      </c>
      <c r="D112" s="114" t="s">
        <v>110</v>
      </c>
      <c r="E112" s="115"/>
      <c r="F112" s="116"/>
      <c r="G112" s="117"/>
      <c r="H112" s="117"/>
      <c r="I112" s="145">
        <f>+SUM(H113:H116)</f>
        <v>0</v>
      </c>
    </row>
    <row r="113" spans="3:9" s="3" customFormat="1" ht="51">
      <c r="C113" s="208">
        <v>10.01</v>
      </c>
      <c r="D113" s="98" t="s">
        <v>111</v>
      </c>
      <c r="E113" s="100">
        <v>2</v>
      </c>
      <c r="F113" s="101" t="s">
        <v>16</v>
      </c>
      <c r="G113" s="97"/>
      <c r="H113" s="97">
        <f>+G113*E113</f>
        <v>0</v>
      </c>
      <c r="I113" s="146"/>
    </row>
    <row r="114" spans="3:9" s="3" customFormat="1" ht="51">
      <c r="C114" s="208">
        <v>10.02</v>
      </c>
      <c r="D114" s="98" t="s">
        <v>112</v>
      </c>
      <c r="E114" s="100">
        <v>1</v>
      </c>
      <c r="F114" s="101" t="s">
        <v>16</v>
      </c>
      <c r="G114" s="97"/>
      <c r="H114" s="97">
        <f>+G114*E114</f>
        <v>0</v>
      </c>
      <c r="I114" s="146"/>
    </row>
    <row r="115" spans="3:9" s="3" customFormat="1" ht="76.5">
      <c r="C115" s="208">
        <v>10.029999999999999</v>
      </c>
      <c r="D115" s="98" t="s">
        <v>113</v>
      </c>
      <c r="E115" s="100">
        <v>46</v>
      </c>
      <c r="F115" s="101" t="s">
        <v>55</v>
      </c>
      <c r="G115" s="97"/>
      <c r="H115" s="97">
        <f>+G115*E115</f>
        <v>0</v>
      </c>
      <c r="I115" s="146"/>
    </row>
    <row r="116" spans="3:9" s="3" customFormat="1" ht="51.75" thickBot="1">
      <c r="C116" s="208">
        <v>10.039999999999999</v>
      </c>
      <c r="D116" s="98" t="s">
        <v>114</v>
      </c>
      <c r="E116" s="100">
        <v>3</v>
      </c>
      <c r="F116" s="101" t="s">
        <v>16</v>
      </c>
      <c r="G116" s="97"/>
      <c r="H116" s="97">
        <f>+G116*E116</f>
        <v>0</v>
      </c>
      <c r="I116" s="146"/>
    </row>
    <row r="117" spans="3:9" s="3" customFormat="1" ht="27" thickBot="1">
      <c r="C117" s="113">
        <v>11</v>
      </c>
      <c r="D117" s="114" t="s">
        <v>115</v>
      </c>
      <c r="E117" s="115"/>
      <c r="F117" s="116"/>
      <c r="G117" s="117"/>
      <c r="H117" s="117"/>
      <c r="I117" s="145">
        <f>SUM(H118:H120)</f>
        <v>0</v>
      </c>
    </row>
    <row r="118" spans="3:9" s="3" customFormat="1" ht="69" customHeight="1">
      <c r="C118" s="216">
        <f>C117+0.01</f>
        <v>11.01</v>
      </c>
      <c r="D118" s="217" t="s">
        <v>116</v>
      </c>
      <c r="E118" s="264">
        <f>+Hoja1!N34</f>
        <v>372.46499999999997</v>
      </c>
      <c r="F118" s="242" t="s">
        <v>14</v>
      </c>
      <c r="G118" s="232"/>
      <c r="H118" s="233">
        <f>+G118*E118</f>
        <v>0</v>
      </c>
      <c r="I118" s="234"/>
    </row>
    <row r="119" spans="3:9" s="3" customFormat="1" ht="59.25" customHeight="1">
      <c r="C119" s="206">
        <v>11.02</v>
      </c>
      <c r="D119" s="153" t="s">
        <v>117</v>
      </c>
      <c r="E119" s="164">
        <v>5</v>
      </c>
      <c r="F119" s="155" t="s">
        <v>16</v>
      </c>
      <c r="G119" s="157"/>
      <c r="H119" s="176">
        <f>+G119*E119</f>
        <v>0</v>
      </c>
      <c r="I119" s="148"/>
    </row>
    <row r="120" spans="3:9" s="3" customFormat="1" ht="51.75" thickBot="1">
      <c r="C120" s="222">
        <v>11.03</v>
      </c>
      <c r="D120" s="223" t="s">
        <v>118</v>
      </c>
      <c r="E120" s="225">
        <v>1</v>
      </c>
      <c r="F120" s="265" t="s">
        <v>19</v>
      </c>
      <c r="G120" s="266"/>
      <c r="H120" s="240">
        <f>+G120*E120</f>
        <v>0</v>
      </c>
      <c r="I120" s="246"/>
    </row>
    <row r="121" spans="3:9" s="3" customFormat="1" ht="27" thickBot="1">
      <c r="C121" s="158">
        <v>12</v>
      </c>
      <c r="D121" s="159" t="s">
        <v>119</v>
      </c>
      <c r="E121" s="160"/>
      <c r="F121" s="161"/>
      <c r="G121" s="162"/>
      <c r="H121" s="162"/>
      <c r="I121" s="163">
        <f>+SUM(H122:H124)</f>
        <v>0</v>
      </c>
    </row>
    <row r="122" spans="3:9" s="3" customFormat="1" ht="25.5">
      <c r="C122" s="204">
        <v>12.01</v>
      </c>
      <c r="D122" s="98" t="s">
        <v>120</v>
      </c>
      <c r="E122" s="101">
        <v>6</v>
      </c>
      <c r="F122" s="94" t="s">
        <v>16</v>
      </c>
      <c r="G122" s="108"/>
      <c r="H122" s="97">
        <f>+G122*E122</f>
        <v>0</v>
      </c>
      <c r="I122" s="146"/>
    </row>
    <row r="123" spans="3:9" s="3" customFormat="1" ht="51">
      <c r="C123" s="204">
        <v>12.02</v>
      </c>
      <c r="D123" s="109" t="s">
        <v>121</v>
      </c>
      <c r="E123" s="107">
        <v>1</v>
      </c>
      <c r="F123" s="99" t="s">
        <v>16</v>
      </c>
      <c r="G123" s="108"/>
      <c r="H123" s="97">
        <f>+G123*E123</f>
        <v>0</v>
      </c>
      <c r="I123" s="147"/>
    </row>
    <row r="124" spans="3:9" s="3" customFormat="1" ht="153.75" thickBot="1">
      <c r="C124" s="204">
        <v>12.03</v>
      </c>
      <c r="D124" s="106" t="s">
        <v>122</v>
      </c>
      <c r="E124" s="107">
        <f>+Hoja1!B8</f>
        <v>124.28320000000001</v>
      </c>
      <c r="F124" s="94" t="s">
        <v>14</v>
      </c>
      <c r="G124" s="108"/>
      <c r="H124" s="121">
        <f>+G124*E124</f>
        <v>0</v>
      </c>
      <c r="I124" s="147"/>
    </row>
    <row r="125" spans="3:9" s="3" customFormat="1" ht="27" thickBot="1">
      <c r="C125" s="214">
        <v>13</v>
      </c>
      <c r="D125" s="210" t="s">
        <v>123</v>
      </c>
      <c r="E125" s="211"/>
      <c r="F125" s="212"/>
      <c r="G125" s="213"/>
      <c r="H125" s="213"/>
      <c r="I125" s="215">
        <f>+SUM(H126:H130)</f>
        <v>0</v>
      </c>
    </row>
    <row r="126" spans="3:9" s="3" customFormat="1" ht="127.5">
      <c r="C126" s="216">
        <v>13.01</v>
      </c>
      <c r="D126" s="217" t="s">
        <v>124</v>
      </c>
      <c r="E126" s="218">
        <v>10</v>
      </c>
      <c r="F126" s="219" t="s">
        <v>16</v>
      </c>
      <c r="G126" s="220"/>
      <c r="H126" s="220">
        <f>+G126*E126</f>
        <v>0</v>
      </c>
      <c r="I126" s="221"/>
    </row>
    <row r="127" spans="3:9" s="3" customFormat="1" ht="76.5">
      <c r="C127" s="204">
        <v>13.02</v>
      </c>
      <c r="D127" s="98" t="s">
        <v>125</v>
      </c>
      <c r="E127" s="100">
        <v>1</v>
      </c>
      <c r="F127" s="101" t="s">
        <v>16</v>
      </c>
      <c r="G127" s="121"/>
      <c r="H127" s="121">
        <f t="shared" ref="H127:H133" si="7">+G127*E127</f>
        <v>0</v>
      </c>
      <c r="I127" s="147"/>
    </row>
    <row r="128" spans="3:9" s="3" customFormat="1" ht="26.25">
      <c r="C128" s="204">
        <v>13.03</v>
      </c>
      <c r="D128" s="98" t="s">
        <v>126</v>
      </c>
      <c r="E128" s="100">
        <v>1</v>
      </c>
      <c r="F128" s="101" t="s">
        <v>16</v>
      </c>
      <c r="G128" s="121"/>
      <c r="H128" s="121">
        <f t="shared" si="7"/>
        <v>0</v>
      </c>
      <c r="I128" s="147"/>
    </row>
    <row r="129" spans="3:9" s="3" customFormat="1" ht="51">
      <c r="C129" s="204">
        <v>13.04</v>
      </c>
      <c r="D129" s="98" t="s">
        <v>127</v>
      </c>
      <c r="E129" s="100">
        <v>1</v>
      </c>
      <c r="F129" s="101" t="s">
        <v>16</v>
      </c>
      <c r="G129" s="121"/>
      <c r="H129" s="121">
        <f t="shared" si="7"/>
        <v>0</v>
      </c>
      <c r="I129" s="147"/>
    </row>
    <row r="130" spans="3:9" s="3" customFormat="1" ht="54" customHeight="1" thickBot="1">
      <c r="C130" s="222">
        <v>13.05</v>
      </c>
      <c r="D130" s="223" t="s">
        <v>128</v>
      </c>
      <c r="E130" s="224">
        <v>1</v>
      </c>
      <c r="F130" s="225" t="s">
        <v>16</v>
      </c>
      <c r="G130" s="226"/>
      <c r="H130" s="226">
        <f t="shared" si="7"/>
        <v>0</v>
      </c>
      <c r="I130" s="227"/>
    </row>
    <row r="131" spans="3:9" s="3" customFormat="1" ht="27" thickBot="1">
      <c r="C131" s="187">
        <v>14</v>
      </c>
      <c r="D131" s="188" t="s">
        <v>129</v>
      </c>
      <c r="E131" s="189"/>
      <c r="F131" s="190"/>
      <c r="G131" s="191"/>
      <c r="H131" s="191"/>
      <c r="I131" s="247">
        <f>+SUM(H132:H133)</f>
        <v>0</v>
      </c>
    </row>
    <row r="132" spans="3:9" s="3" customFormat="1" ht="51">
      <c r="C132" s="216">
        <f>0.01+C131</f>
        <v>14.01</v>
      </c>
      <c r="D132" s="217" t="s">
        <v>130</v>
      </c>
      <c r="E132" s="218">
        <v>2</v>
      </c>
      <c r="F132" s="219" t="s">
        <v>16</v>
      </c>
      <c r="G132" s="220"/>
      <c r="H132" s="220">
        <f t="shared" si="7"/>
        <v>0</v>
      </c>
      <c r="I132" s="221"/>
    </row>
    <row r="133" spans="3:9" s="3" customFormat="1" ht="51.75" thickBot="1">
      <c r="C133" s="222">
        <v>14.02</v>
      </c>
      <c r="D133" s="223" t="s">
        <v>131</v>
      </c>
      <c r="E133" s="224">
        <v>2</v>
      </c>
      <c r="F133" s="225" t="s">
        <v>16</v>
      </c>
      <c r="G133" s="226"/>
      <c r="H133" s="226">
        <f t="shared" si="7"/>
        <v>0</v>
      </c>
      <c r="I133" s="227"/>
    </row>
    <row r="134" spans="3:9" s="4" customFormat="1" ht="27.75" customHeight="1" thickBot="1">
      <c r="C134" s="187">
        <v>15</v>
      </c>
      <c r="D134" s="188" t="s">
        <v>132</v>
      </c>
      <c r="E134" s="189"/>
      <c r="F134" s="190"/>
      <c r="G134" s="191"/>
      <c r="H134" s="191"/>
      <c r="I134" s="186">
        <f>+SUM(H135:H139)</f>
        <v>0</v>
      </c>
    </row>
    <row r="135" spans="3:9" s="3" customFormat="1" ht="25.5">
      <c r="C135" s="248">
        <f>0.01+C134</f>
        <v>15.01</v>
      </c>
      <c r="D135" s="249" t="s">
        <v>133</v>
      </c>
      <c r="E135" s="250">
        <f>1.11+3.14+1.2</f>
        <v>5.45</v>
      </c>
      <c r="F135" s="251" t="s">
        <v>55</v>
      </c>
      <c r="G135" s="252"/>
      <c r="H135" s="253">
        <f>+G135*E135</f>
        <v>0</v>
      </c>
      <c r="I135" s="254"/>
    </row>
    <row r="136" spans="3:9" s="3" customFormat="1" ht="51">
      <c r="C136" s="255">
        <f t="shared" ref="C136:C139" si="8">0.01+C135</f>
        <v>15.02</v>
      </c>
      <c r="D136" s="98" t="s">
        <v>134</v>
      </c>
      <c r="E136" s="101">
        <v>1</v>
      </c>
      <c r="F136" s="99" t="s">
        <v>16</v>
      </c>
      <c r="G136" s="108"/>
      <c r="H136" s="176">
        <f>+G136*E136</f>
        <v>0</v>
      </c>
      <c r="I136" s="146"/>
    </row>
    <row r="137" spans="3:9" s="3" customFormat="1" ht="51">
      <c r="C137" s="255">
        <f t="shared" si="8"/>
        <v>15.03</v>
      </c>
      <c r="D137" s="192" t="s">
        <v>135</v>
      </c>
      <c r="E137" s="193">
        <v>1</v>
      </c>
      <c r="F137" s="194" t="s">
        <v>16</v>
      </c>
      <c r="G137" s="197"/>
      <c r="H137" s="176">
        <f>+G137*E137</f>
        <v>0</v>
      </c>
      <c r="I137" s="146"/>
    </row>
    <row r="138" spans="3:9" s="4" customFormat="1" ht="51">
      <c r="C138" s="255">
        <f t="shared" si="8"/>
        <v>15.04</v>
      </c>
      <c r="D138" s="192" t="s">
        <v>136</v>
      </c>
      <c r="E138" s="193">
        <v>1</v>
      </c>
      <c r="F138" s="194" t="s">
        <v>16</v>
      </c>
      <c r="G138" s="197"/>
      <c r="H138" s="176">
        <f t="shared" ref="H138:H139" si="9">+G138*E138</f>
        <v>0</v>
      </c>
      <c r="I138" s="146"/>
    </row>
    <row r="139" spans="3:9" s="4" customFormat="1" ht="51.75" thickBot="1">
      <c r="C139" s="222">
        <f t="shared" si="8"/>
        <v>15.049999999999999</v>
      </c>
      <c r="D139" s="236" t="s">
        <v>137</v>
      </c>
      <c r="E139" s="237">
        <v>6</v>
      </c>
      <c r="F139" s="238" t="s">
        <v>16</v>
      </c>
      <c r="G139" s="239"/>
      <c r="H139" s="240">
        <f t="shared" si="9"/>
        <v>0</v>
      </c>
      <c r="I139" s="246"/>
    </row>
    <row r="140" spans="3:9" s="4" customFormat="1" ht="27" thickBot="1">
      <c r="C140" s="256">
        <v>16</v>
      </c>
      <c r="D140" s="188" t="s">
        <v>138</v>
      </c>
      <c r="E140" s="189"/>
      <c r="F140" s="190"/>
      <c r="G140" s="191"/>
      <c r="H140" s="191"/>
      <c r="I140" s="186">
        <f>SUM(H141:H142)</f>
        <v>0</v>
      </c>
    </row>
    <row r="141" spans="3:9" s="4" customFormat="1" ht="64.5" customHeight="1">
      <c r="C141" s="216">
        <f>0.01+C140</f>
        <v>16.010000000000002</v>
      </c>
      <c r="D141" s="217" t="s">
        <v>139</v>
      </c>
      <c r="E141" s="219">
        <v>1</v>
      </c>
      <c r="F141" s="242" t="s">
        <v>19</v>
      </c>
      <c r="G141" s="232"/>
      <c r="H141" s="233">
        <f>G141*E141</f>
        <v>0</v>
      </c>
      <c r="I141" s="234"/>
    </row>
    <row r="142" spans="3:9" s="4" customFormat="1" ht="51.75" thickBot="1">
      <c r="C142" s="222">
        <v>16.02</v>
      </c>
      <c r="D142" s="236" t="s">
        <v>140</v>
      </c>
      <c r="E142" s="237">
        <v>1</v>
      </c>
      <c r="F142" s="238" t="s">
        <v>19</v>
      </c>
      <c r="G142" s="239"/>
      <c r="H142" s="240">
        <f>G142*E142</f>
        <v>0</v>
      </c>
      <c r="I142" s="246"/>
    </row>
    <row r="143" spans="3:9" s="4" customFormat="1" ht="27" thickBot="1">
      <c r="C143" s="158">
        <v>17</v>
      </c>
      <c r="D143" s="159" t="s">
        <v>141</v>
      </c>
      <c r="E143" s="160"/>
      <c r="F143" s="161"/>
      <c r="G143" s="162"/>
      <c r="H143" s="162"/>
      <c r="I143" s="163">
        <f>+H144</f>
        <v>0</v>
      </c>
    </row>
    <row r="144" spans="3:9" s="4" customFormat="1" ht="26.25" thickBot="1">
      <c r="C144" s="257">
        <f>+C143+0.01</f>
        <v>17.010000000000002</v>
      </c>
      <c r="D144" s="258" t="s">
        <v>142</v>
      </c>
      <c r="E144" s="259">
        <v>1</v>
      </c>
      <c r="F144" s="260" t="s">
        <v>19</v>
      </c>
      <c r="G144" s="261"/>
      <c r="H144" s="262">
        <f>+G144*E144</f>
        <v>0</v>
      </c>
      <c r="I144" s="263"/>
    </row>
    <row r="145" spans="3:13" s="4" customFormat="1" ht="36" customHeight="1" thickBot="1">
      <c r="C145" s="292" t="s">
        <v>143</v>
      </c>
      <c r="D145" s="293"/>
      <c r="E145" s="293"/>
      <c r="F145" s="293"/>
      <c r="G145" s="293"/>
      <c r="H145" s="294"/>
      <c r="I145" s="203">
        <f>SUM(I22:I143)</f>
        <v>0</v>
      </c>
    </row>
    <row r="146" spans="3:13" s="4" customFormat="1" ht="29.45" customHeight="1">
      <c r="C146" s="65"/>
      <c r="D146" s="87"/>
      <c r="E146" s="88"/>
      <c r="F146" s="88"/>
      <c r="G146" s="88"/>
      <c r="H146" s="88"/>
      <c r="I146" s="89"/>
    </row>
    <row r="147" spans="3:13" s="4" customFormat="1" ht="29.45" customHeight="1">
      <c r="C147" s="11"/>
      <c r="D147" s="301" t="s">
        <v>144</v>
      </c>
      <c r="E147" s="302"/>
      <c r="F147" s="303"/>
      <c r="G147" s="304">
        <f>+I145</f>
        <v>0</v>
      </c>
      <c r="H147" s="91"/>
      <c r="I147" s="126"/>
    </row>
    <row r="148" spans="3:13" s="4" customFormat="1" ht="29.45" customHeight="1">
      <c r="C148" s="18"/>
      <c r="D148" s="92" t="s">
        <v>145</v>
      </c>
      <c r="E148" s="93">
        <v>0.02</v>
      </c>
      <c r="F148" s="94" t="s">
        <v>146</v>
      </c>
      <c r="G148" s="95">
        <f>+G147*E148</f>
        <v>0</v>
      </c>
      <c r="H148" s="91"/>
      <c r="I148" s="130"/>
    </row>
    <row r="149" spans="3:13" s="4" customFormat="1" ht="29.45" customHeight="1">
      <c r="C149" s="18"/>
      <c r="D149" s="92" t="s">
        <v>147</v>
      </c>
      <c r="E149" s="93">
        <v>0.04</v>
      </c>
      <c r="F149" s="94" t="s">
        <v>146</v>
      </c>
      <c r="G149" s="95">
        <f>+G147*E149</f>
        <v>0</v>
      </c>
      <c r="H149" s="91"/>
      <c r="I149" s="130"/>
    </row>
    <row r="150" spans="3:13" s="4" customFormat="1" ht="29.45" customHeight="1">
      <c r="C150" s="18"/>
      <c r="D150" s="92" t="s">
        <v>148</v>
      </c>
      <c r="E150" s="93">
        <v>0.01</v>
      </c>
      <c r="F150" s="94" t="s">
        <v>146</v>
      </c>
      <c r="G150" s="95">
        <f>+G147*E150</f>
        <v>0</v>
      </c>
      <c r="H150" s="91"/>
      <c r="I150" s="130"/>
    </row>
    <row r="151" spans="3:13" s="4" customFormat="1" ht="29.45" customHeight="1">
      <c r="C151" s="18"/>
      <c r="D151" s="92" t="s">
        <v>149</v>
      </c>
      <c r="E151" s="93">
        <v>0.03</v>
      </c>
      <c r="F151" s="94" t="s">
        <v>146</v>
      </c>
      <c r="G151" s="95">
        <f>+G147*E151</f>
        <v>0</v>
      </c>
      <c r="H151" s="91"/>
      <c r="I151" s="130"/>
    </row>
    <row r="152" spans="3:13" s="4" customFormat="1" ht="29.45" customHeight="1">
      <c r="C152" s="18"/>
      <c r="D152" s="92" t="s">
        <v>150</v>
      </c>
      <c r="E152" s="93">
        <v>0.02</v>
      </c>
      <c r="F152" s="94" t="s">
        <v>146</v>
      </c>
      <c r="G152" s="95">
        <f>+G147*E152</f>
        <v>0</v>
      </c>
      <c r="H152" s="91"/>
      <c r="I152" s="130"/>
    </row>
    <row r="153" spans="3:13" s="4" customFormat="1" ht="29.45" customHeight="1">
      <c r="C153" s="18"/>
      <c r="D153" s="92" t="s">
        <v>151</v>
      </c>
      <c r="E153" s="93">
        <v>0.1</v>
      </c>
      <c r="F153" s="94" t="s">
        <v>146</v>
      </c>
      <c r="G153" s="95">
        <f>+G147*E153</f>
        <v>0</v>
      </c>
      <c r="H153" s="91"/>
      <c r="I153" s="130"/>
    </row>
    <row r="154" spans="3:13" s="4" customFormat="1" ht="30.6" customHeight="1">
      <c r="C154" s="18"/>
      <c r="D154" s="92" t="s">
        <v>152</v>
      </c>
      <c r="E154" s="93">
        <v>0.1</v>
      </c>
      <c r="F154" s="94" t="s">
        <v>146</v>
      </c>
      <c r="G154" s="95">
        <f>+G147*E154</f>
        <v>0</v>
      </c>
      <c r="H154" s="91"/>
      <c r="I154" s="130"/>
    </row>
    <row r="155" spans="3:13" s="4" customFormat="1" ht="33" customHeight="1">
      <c r="C155" s="18"/>
      <c r="D155" s="92" t="s">
        <v>153</v>
      </c>
      <c r="E155" s="93"/>
      <c r="F155" s="94"/>
      <c r="G155" s="95">
        <f>+SUM(G147:G154)</f>
        <v>0</v>
      </c>
      <c r="H155" s="91"/>
      <c r="I155" s="130"/>
      <c r="J155" s="90"/>
      <c r="K155" s="88"/>
      <c r="L155" s="88"/>
      <c r="M155" s="89"/>
    </row>
    <row r="156" spans="3:13" s="4" customFormat="1" ht="33" customHeight="1">
      <c r="C156" s="18"/>
      <c r="D156" s="92" t="s">
        <v>154</v>
      </c>
      <c r="E156" s="93">
        <v>0.18</v>
      </c>
      <c r="F156" s="94" t="s">
        <v>146</v>
      </c>
      <c r="G156" s="95">
        <f>+G155*0.18*0.1</f>
        <v>0</v>
      </c>
      <c r="H156" s="91"/>
      <c r="I156" s="130"/>
      <c r="J156" s="152"/>
      <c r="K156" s="152"/>
      <c r="L156" s="152"/>
      <c r="M156" s="125"/>
    </row>
    <row r="157" spans="3:13" s="4" customFormat="1" ht="39" customHeight="1">
      <c r="C157" s="19"/>
      <c r="D157" s="305" t="s">
        <v>155</v>
      </c>
      <c r="E157" s="306"/>
      <c r="F157" s="307"/>
      <c r="G157" s="308">
        <f>+G156+G155</f>
        <v>0</v>
      </c>
      <c r="H157" s="91"/>
      <c r="I157" s="134"/>
      <c r="J157" s="127"/>
      <c r="K157" s="128"/>
      <c r="L157" s="129"/>
      <c r="M157" s="31"/>
    </row>
    <row r="158" spans="3:13" s="4" customFormat="1" ht="25.35" customHeight="1">
      <c r="C158" s="19"/>
      <c r="D158" s="209"/>
      <c r="E158" s="269"/>
      <c r="F158" s="6"/>
      <c r="G158" s="8"/>
      <c r="H158" s="8"/>
      <c r="I158" s="62"/>
      <c r="J158" s="131"/>
      <c r="K158" s="132"/>
      <c r="L158" s="133"/>
      <c r="M158" s="31"/>
    </row>
    <row r="159" spans="3:13" s="4" customFormat="1" ht="25.35" customHeight="1">
      <c r="C159" s="19"/>
      <c r="D159" s="209"/>
      <c r="E159" s="269"/>
      <c r="F159" s="6"/>
      <c r="G159" s="8"/>
      <c r="H159" s="8"/>
      <c r="I159" s="62"/>
      <c r="J159" s="131"/>
      <c r="K159" s="132"/>
      <c r="L159" s="133"/>
      <c r="M159" s="31"/>
    </row>
    <row r="160" spans="3:13" s="4" customFormat="1" ht="25.35" customHeight="1">
      <c r="C160" s="19"/>
      <c r="D160" s="209"/>
      <c r="E160" s="269"/>
      <c r="F160" s="6"/>
      <c r="G160" s="8"/>
      <c r="H160" s="8"/>
      <c r="I160" s="62"/>
      <c r="J160" s="131"/>
      <c r="K160" s="132"/>
      <c r="L160" s="133"/>
      <c r="M160" s="31"/>
    </row>
    <row r="161" spans="3:13" s="4" customFormat="1" ht="25.35" customHeight="1">
      <c r="C161" s="19"/>
      <c r="D161" s="209"/>
      <c r="E161" s="269"/>
      <c r="F161" s="6"/>
      <c r="G161" s="8"/>
      <c r="H161" s="8"/>
      <c r="I161" s="62"/>
      <c r="J161" s="131"/>
      <c r="K161" s="132"/>
      <c r="L161" s="133"/>
      <c r="M161" s="31"/>
    </row>
    <row r="162" spans="3:13" s="4" customFormat="1" ht="25.35" customHeight="1">
      <c r="C162" s="19"/>
      <c r="D162" s="209"/>
      <c r="E162" s="269"/>
      <c r="F162" s="6"/>
      <c r="G162" s="8"/>
      <c r="H162" s="8"/>
      <c r="I162" s="62"/>
      <c r="J162" s="131"/>
      <c r="K162" s="132"/>
      <c r="L162" s="133"/>
      <c r="M162" s="31"/>
    </row>
    <row r="163" spans="3:13" s="4" customFormat="1" ht="25.35" customHeight="1">
      <c r="C163" s="19"/>
      <c r="D163" s="209"/>
      <c r="E163" s="269"/>
      <c r="F163" s="6"/>
      <c r="G163" s="8"/>
      <c r="H163" s="8"/>
      <c r="I163" s="62"/>
      <c r="J163" s="131"/>
      <c r="K163" s="132"/>
      <c r="L163" s="133"/>
      <c r="M163" s="31"/>
    </row>
    <row r="164" spans="3:13" s="4" customFormat="1" ht="25.35" customHeight="1">
      <c r="C164" s="19"/>
      <c r="D164" s="209"/>
      <c r="E164" s="269"/>
      <c r="F164" s="6"/>
      <c r="G164" s="8"/>
      <c r="H164" s="8"/>
      <c r="I164" s="62"/>
      <c r="J164" s="131"/>
      <c r="K164" s="132"/>
      <c r="L164" s="133"/>
      <c r="M164" s="31"/>
    </row>
    <row r="165" spans="3:13" s="4" customFormat="1" ht="25.35" customHeight="1">
      <c r="C165" s="19"/>
      <c r="D165" s="209" t="s">
        <v>156</v>
      </c>
      <c r="E165" s="269"/>
      <c r="F165" s="6"/>
      <c r="G165" s="295" t="s">
        <v>157</v>
      </c>
      <c r="H165" s="295"/>
      <c r="I165" s="62"/>
      <c r="J165" s="131"/>
      <c r="K165" s="132"/>
      <c r="L165" s="133"/>
      <c r="M165" s="31"/>
    </row>
    <row r="166" spans="3:13" s="4" customFormat="1" ht="25.35" customHeight="1">
      <c r="C166" s="22"/>
      <c r="D166" s="55" t="s">
        <v>158</v>
      </c>
      <c r="E166" s="62"/>
      <c r="F166" s="62"/>
      <c r="G166" s="296" t="s">
        <v>159</v>
      </c>
      <c r="H166" s="296"/>
      <c r="I166" s="270"/>
      <c r="J166" s="131"/>
      <c r="K166" s="132"/>
      <c r="L166" s="133"/>
      <c r="M166" s="31"/>
    </row>
    <row r="167" spans="3:13" s="4" customFormat="1" ht="32.25" customHeight="1">
      <c r="C167" s="22"/>
      <c r="D167" s="270" t="s">
        <v>160</v>
      </c>
      <c r="E167" s="62"/>
      <c r="F167" s="62"/>
      <c r="G167" s="297" t="s">
        <v>161</v>
      </c>
      <c r="H167" s="297"/>
      <c r="I167" s="271"/>
      <c r="J167" s="131"/>
      <c r="K167" s="132"/>
      <c r="L167" s="133"/>
      <c r="M167" s="31"/>
    </row>
    <row r="168" spans="3:13" s="4" customFormat="1" ht="33" customHeight="1">
      <c r="C168" s="22"/>
      <c r="D168" s="271" t="s">
        <v>162</v>
      </c>
      <c r="E168" s="62"/>
      <c r="F168" s="62"/>
      <c r="G168" s="273" t="s">
        <v>163</v>
      </c>
      <c r="H168" s="273"/>
      <c r="I168" s="63"/>
      <c r="J168" s="131"/>
      <c r="K168" s="132"/>
      <c r="L168" s="133"/>
      <c r="M168" s="31"/>
    </row>
    <row r="169" spans="3:13" s="4" customFormat="1" ht="25.35" customHeight="1">
      <c r="C169" s="22"/>
      <c r="D169" s="29"/>
      <c r="E169" s="64"/>
      <c r="F169" s="2"/>
      <c r="G169" s="62"/>
      <c r="H169" s="66"/>
      <c r="J169" s="131"/>
      <c r="K169" s="132"/>
      <c r="L169" s="133"/>
      <c r="M169" s="31"/>
    </row>
    <row r="170" spans="3:13" s="4" customFormat="1" ht="25.35" customHeight="1">
      <c r="C170" s="22"/>
      <c r="D170" s="48"/>
      <c r="E170" s="57"/>
      <c r="F170" s="58"/>
      <c r="G170" s="42"/>
      <c r="H170" s="41"/>
      <c r="J170" s="131"/>
      <c r="K170" s="132"/>
      <c r="L170" s="133"/>
      <c r="M170" s="31"/>
    </row>
    <row r="171" spans="3:13" s="4" customFormat="1" ht="25.35" customHeight="1">
      <c r="C171" s="22"/>
      <c r="D171" s="29"/>
      <c r="E171" s="276"/>
      <c r="F171" s="276"/>
      <c r="G171" s="14"/>
      <c r="H171" s="41"/>
      <c r="J171" s="131"/>
      <c r="K171" s="132"/>
      <c r="L171" s="133"/>
      <c r="M171" s="31"/>
    </row>
    <row r="172" spans="3:13" s="4" customFormat="1" ht="25.35" customHeight="1">
      <c r="C172" s="22"/>
      <c r="D172" s="29"/>
      <c r="E172" s="276"/>
      <c r="F172" s="276"/>
      <c r="G172" s="14"/>
      <c r="H172" s="269"/>
      <c r="J172" s="131"/>
      <c r="K172" s="132"/>
      <c r="L172" s="133"/>
      <c r="M172" s="31"/>
    </row>
    <row r="173" spans="3:13" s="4" customFormat="1" ht="36" customHeight="1">
      <c r="C173" s="22"/>
      <c r="D173" s="29"/>
      <c r="E173" s="276"/>
      <c r="F173" s="276"/>
      <c r="G173" s="14"/>
      <c r="H173" s="55"/>
      <c r="J173" s="131"/>
      <c r="K173" s="132"/>
      <c r="L173" s="133"/>
      <c r="M173" s="31"/>
    </row>
    <row r="174" spans="3:13" s="4" customFormat="1" ht="55.35" customHeight="1">
      <c r="C174" s="22"/>
      <c r="D174" s="29"/>
      <c r="E174" s="276"/>
      <c r="F174" s="276"/>
      <c r="G174" s="14"/>
      <c r="H174" s="28"/>
      <c r="J174" s="135"/>
      <c r="K174" s="136"/>
      <c r="L174" s="137"/>
      <c r="M174" s="31"/>
    </row>
    <row r="175" spans="3:13" s="4" customFormat="1" ht="46.35" customHeight="1">
      <c r="C175" s="22"/>
      <c r="D175" s="29"/>
      <c r="E175" s="276"/>
      <c r="F175" s="276"/>
      <c r="G175" s="14"/>
      <c r="H175" s="27"/>
      <c r="J175" s="32"/>
      <c r="K175" s="32"/>
      <c r="L175" s="138"/>
      <c r="M175" s="139"/>
    </row>
    <row r="176" spans="3:13" s="4" customFormat="1" ht="35.25" customHeight="1">
      <c r="C176" s="22"/>
      <c r="D176" s="29"/>
      <c r="E176" s="12"/>
      <c r="F176"/>
      <c r="G176" s="29"/>
      <c r="H176" s="269"/>
      <c r="J176" s="141"/>
      <c r="K176" s="141"/>
      <c r="L176" s="32"/>
      <c r="M176" s="140"/>
    </row>
    <row r="177" spans="3:13" s="4" customFormat="1" ht="51.4" customHeight="1">
      <c r="C177" s="22"/>
      <c r="D177" s="29"/>
      <c r="E177" s="269"/>
      <c r="F177" s="2"/>
      <c r="G177" s="16"/>
      <c r="H177" s="23"/>
      <c r="J177" s="275"/>
      <c r="K177" s="275"/>
      <c r="L177" s="32"/>
      <c r="M177" s="140"/>
    </row>
    <row r="178" spans="3:13" s="4" customFormat="1" ht="46.35" customHeight="1">
      <c r="C178" s="20"/>
      <c r="D178" s="29"/>
      <c r="E178" s="269"/>
      <c r="F178" s="2"/>
      <c r="G178" s="14"/>
      <c r="H178" s="16"/>
      <c r="J178"/>
      <c r="K178"/>
      <c r="L178" s="68"/>
      <c r="M178" s="119"/>
    </row>
    <row r="179" spans="3:13" s="4" customFormat="1" ht="26.45" customHeight="1">
      <c r="C179" s="20"/>
      <c r="D179" s="29"/>
      <c r="E179" s="269"/>
      <c r="F179" s="2"/>
      <c r="G179" s="14"/>
      <c r="H179" s="16"/>
      <c r="J179" s="96"/>
      <c r="K179" s="67"/>
    </row>
    <row r="180" spans="3:13" s="4" customFormat="1" ht="26.45" customHeight="1">
      <c r="C180" s="20"/>
      <c r="D180" s="29"/>
      <c r="E180" s="269"/>
      <c r="F180" s="2"/>
      <c r="G180" s="14"/>
      <c r="H180" s="16"/>
      <c r="I180"/>
      <c r="J180" s="96"/>
      <c r="K180"/>
    </row>
    <row r="181" spans="3:13" s="4" customFormat="1" ht="26.45" customHeight="1">
      <c r="C181" s="21"/>
      <c r="D181" s="29"/>
      <c r="E181" s="269"/>
      <c r="F181" s="2"/>
      <c r="G181" s="14"/>
      <c r="H181" s="16"/>
      <c r="I181"/>
      <c r="J181" s="96"/>
      <c r="K181" s="86"/>
    </row>
    <row r="182" spans="3:13" s="4" customFormat="1" ht="38.1" customHeight="1">
      <c r="C182" s="21"/>
      <c r="D182" s="29"/>
      <c r="E182" s="269"/>
      <c r="F182" s="2"/>
      <c r="G182" s="14"/>
      <c r="H182" s="16"/>
      <c r="I182"/>
      <c r="M182"/>
    </row>
    <row r="183" spans="3:13" s="4" customFormat="1" ht="26.1" customHeight="1">
      <c r="C183" s="21"/>
      <c r="D183" s="29"/>
      <c r="E183" s="269"/>
      <c r="F183" s="2"/>
      <c r="G183" s="14"/>
      <c r="H183" s="38"/>
      <c r="I183"/>
      <c r="M183"/>
    </row>
    <row r="184" spans="3:13" s="4" customFormat="1" ht="26.1" customHeight="1">
      <c r="C184" s="21"/>
      <c r="D184" s="29"/>
      <c r="E184" s="269"/>
      <c r="F184" s="2"/>
      <c r="G184" s="14"/>
      <c r="H184" s="14"/>
      <c r="I184"/>
      <c r="M184" s="31"/>
    </row>
    <row r="185" spans="3:13" s="4" customFormat="1" ht="26.1" customHeight="1">
      <c r="C185" s="21"/>
      <c r="D185" s="29"/>
      <c r="E185" s="269"/>
      <c r="F185" s="2"/>
      <c r="G185" s="14"/>
      <c r="H185" s="14"/>
      <c r="I185"/>
    </row>
    <row r="186" spans="3:13" s="4" customFormat="1" ht="26.1" customHeight="1">
      <c r="C186" s="21"/>
      <c r="D186" s="29"/>
      <c r="E186" s="269"/>
      <c r="F186" s="2"/>
      <c r="G186" s="14"/>
      <c r="H186" s="8"/>
      <c r="I186"/>
      <c r="M186" s="30"/>
    </row>
    <row r="187" spans="3:13" s="4" customFormat="1" ht="26.1" customHeight="1">
      <c r="C187" s="21"/>
      <c r="D187" s="29"/>
      <c r="E187" s="12"/>
      <c r="F187"/>
      <c r="G187" s="14"/>
      <c r="H187" s="15"/>
      <c r="I187"/>
      <c r="M187" s="28"/>
    </row>
    <row r="188" spans="3:13" s="4" customFormat="1" ht="26.1" customHeight="1">
      <c r="C188" s="21"/>
      <c r="D188" s="29"/>
      <c r="E188" s="12"/>
      <c r="F188"/>
      <c r="G188" s="14"/>
      <c r="H188" s="15"/>
      <c r="I188" s="5"/>
      <c r="M188" s="27"/>
    </row>
    <row r="189" spans="3:13" s="4" customFormat="1" ht="26.1" customHeight="1">
      <c r="C189" s="21"/>
      <c r="D189" s="29"/>
      <c r="E189" s="12"/>
      <c r="F189"/>
      <c r="G189" s="14"/>
      <c r="H189" s="15"/>
      <c r="I189" s="5"/>
      <c r="M189" s="16"/>
    </row>
    <row r="190" spans="3:13" s="4" customFormat="1" ht="26.1" customHeight="1">
      <c r="C190" s="21"/>
      <c r="D190" s="29"/>
      <c r="E190" s="12"/>
      <c r="F190"/>
      <c r="G190" s="14"/>
      <c r="H190" s="15"/>
      <c r="I190" s="5"/>
      <c r="M190" s="32"/>
    </row>
    <row r="191" spans="3:13" s="4" customFormat="1" ht="26.1" customHeight="1">
      <c r="C191" s="21"/>
      <c r="D191" s="29"/>
      <c r="E191" s="12"/>
      <c r="F191"/>
      <c r="G191" s="14"/>
      <c r="H191" s="15"/>
      <c r="I191" s="5"/>
      <c r="M191" s="40"/>
    </row>
    <row r="192" spans="3:13" s="4" customFormat="1" ht="38.1" customHeight="1">
      <c r="C192" s="21"/>
      <c r="D192" s="29"/>
      <c r="E192" s="12"/>
      <c r="F192"/>
      <c r="G192" s="14"/>
      <c r="H192" s="15"/>
      <c r="I192" s="5"/>
      <c r="M192" s="118"/>
    </row>
    <row r="193" spans="3:13" s="4" customFormat="1" ht="29.1" customHeight="1">
      <c r="C193" s="21"/>
      <c r="D193" s="29"/>
      <c r="E193" s="12"/>
      <c r="F193"/>
      <c r="G193" s="14"/>
      <c r="H193" s="15"/>
      <c r="I193" s="5"/>
      <c r="J193" s="16"/>
      <c r="K193" s="23"/>
      <c r="L193" s="16"/>
      <c r="M193" s="40"/>
    </row>
    <row r="194" spans="3:13" s="4" customFormat="1" ht="29.1" customHeight="1">
      <c r="C194" s="21"/>
      <c r="D194" s="29"/>
      <c r="E194" s="12"/>
      <c r="F194"/>
      <c r="G194" s="14"/>
      <c r="H194" s="15"/>
      <c r="I194" s="5"/>
      <c r="J194" s="16"/>
      <c r="K194" s="23"/>
      <c r="L194" s="16"/>
      <c r="M194" s="43"/>
    </row>
    <row r="195" spans="3:13" s="4" customFormat="1" ht="29.1" customHeight="1">
      <c r="C195" s="21"/>
      <c r="D195" s="29"/>
      <c r="E195" s="12"/>
      <c r="F195"/>
      <c r="G195" s="14"/>
      <c r="H195" s="15"/>
      <c r="I195" s="5"/>
      <c r="J195" s="16"/>
      <c r="K195" s="23"/>
      <c r="L195" s="120"/>
      <c r="M195" s="40"/>
    </row>
    <row r="196" spans="3:13" s="4" customFormat="1" ht="29.1" customHeight="1">
      <c r="C196" s="21"/>
      <c r="D196" s="29"/>
      <c r="E196" s="12"/>
      <c r="F196"/>
      <c r="G196" s="14"/>
      <c r="H196" s="15"/>
      <c r="I196" s="5"/>
      <c r="J196" s="16"/>
      <c r="K196" s="23"/>
      <c r="L196" s="16"/>
      <c r="M196" s="46"/>
    </row>
    <row r="197" spans="3:13" s="4" customFormat="1" ht="29.1" customHeight="1">
      <c r="C197" s="21"/>
      <c r="D197" s="29"/>
      <c r="E197" s="12"/>
      <c r="F197"/>
      <c r="G197" s="14"/>
      <c r="H197" s="15"/>
      <c r="I197" s="5"/>
      <c r="J197" s="16"/>
      <c r="K197" s="23"/>
      <c r="L197" s="16"/>
      <c r="M197" s="52"/>
    </row>
    <row r="198" spans="3:13" s="4" customFormat="1" ht="29.1" customHeight="1">
      <c r="C198" s="21"/>
      <c r="D198" s="29"/>
      <c r="E198" s="12"/>
      <c r="F198"/>
      <c r="G198" s="14"/>
      <c r="H198" s="15"/>
      <c r="I198" s="5"/>
      <c r="J198" s="16"/>
      <c r="K198" s="23"/>
      <c r="L198" s="16"/>
      <c r="M198" s="52"/>
    </row>
    <row r="199" spans="3:13" s="4" customFormat="1" ht="29.1" customHeight="1">
      <c r="C199" s="21"/>
      <c r="D199" s="29"/>
      <c r="E199" s="12"/>
      <c r="F199"/>
      <c r="G199" s="14"/>
      <c r="H199" s="15"/>
      <c r="I199" s="5"/>
      <c r="J199" s="16"/>
      <c r="K199" s="23"/>
      <c r="L199" s="16"/>
      <c r="M199" s="37"/>
    </row>
    <row r="200" spans="3:13" s="4" customFormat="1" ht="29.1" customHeight="1">
      <c r="C200" s="21"/>
      <c r="D200" s="29"/>
      <c r="E200" s="12"/>
      <c r="F200"/>
      <c r="G200" s="14"/>
      <c r="H200" s="15"/>
      <c r="I200" s="5"/>
      <c r="J200" s="16"/>
      <c r="K200" s="23"/>
      <c r="L200" s="16"/>
      <c r="M200" s="40"/>
    </row>
    <row r="201" spans="3:13" s="4" customFormat="1" ht="29.1" customHeight="1">
      <c r="C201" s="21"/>
      <c r="D201" s="29"/>
      <c r="E201" s="12"/>
      <c r="F201"/>
      <c r="G201" s="14"/>
      <c r="H201" s="15"/>
      <c r="I201" s="5"/>
      <c r="J201" s="23"/>
      <c r="K201" s="23"/>
      <c r="L201" s="16"/>
      <c r="M201" s="40"/>
    </row>
    <row r="202" spans="3:13" s="4" customFormat="1" ht="29.1" customHeight="1">
      <c r="C202" s="21"/>
      <c r="D202" s="29"/>
      <c r="E202" s="12"/>
      <c r="F202"/>
      <c r="G202" s="14"/>
      <c r="H202" s="15"/>
      <c r="I202" s="5"/>
      <c r="J202" s="23"/>
      <c r="K202" s="23"/>
      <c r="L202" s="16"/>
      <c r="M202" s="49"/>
    </row>
    <row r="203" spans="3:13" s="4" customFormat="1" ht="29.1" customHeight="1">
      <c r="C203" s="21"/>
      <c r="D203" s="29"/>
      <c r="E203" s="12"/>
      <c r="F203"/>
      <c r="G203" s="14"/>
      <c r="H203" s="15"/>
      <c r="I203" s="5"/>
      <c r="J203" s="23"/>
      <c r="K203" s="23"/>
      <c r="L203" s="16"/>
      <c r="M203" s="49"/>
    </row>
    <row r="204" spans="3:13" s="4" customFormat="1" ht="29.1" customHeight="1">
      <c r="C204" s="21"/>
      <c r="D204" s="29"/>
      <c r="E204" s="12"/>
      <c r="F204"/>
      <c r="G204" s="14"/>
      <c r="H204" s="8"/>
      <c r="I204" s="5"/>
      <c r="J204" s="23"/>
      <c r="K204" s="23"/>
      <c r="L204" s="16"/>
      <c r="M204" s="31"/>
    </row>
    <row r="205" spans="3:13" s="4" customFormat="1" ht="29.1" customHeight="1">
      <c r="C205" s="21"/>
      <c r="D205" s="29"/>
      <c r="E205" s="12"/>
      <c r="F205"/>
      <c r="G205" s="14"/>
      <c r="H205" s="8"/>
      <c r="I205" s="5"/>
      <c r="J205" s="23"/>
      <c r="K205" s="23"/>
      <c r="L205" s="16"/>
      <c r="M205" s="31"/>
    </row>
    <row r="206" spans="3:13" s="4" customFormat="1" ht="57.6" customHeight="1">
      <c r="C206" s="21"/>
      <c r="D206" s="29"/>
      <c r="E206" s="12"/>
      <c r="F206"/>
      <c r="G206" s="14"/>
      <c r="H206" s="8"/>
      <c r="I206" s="5"/>
      <c r="J206" s="23"/>
      <c r="K206" s="23"/>
      <c r="L206" s="16"/>
      <c r="M206" s="50"/>
    </row>
    <row r="207" spans="3:13" s="4" customFormat="1" ht="50.1" customHeight="1">
      <c r="C207" s="21"/>
      <c r="D207" s="29"/>
      <c r="E207" s="12"/>
      <c r="F207"/>
      <c r="G207" s="14"/>
      <c r="H207" s="8"/>
      <c r="I207" s="5"/>
      <c r="J207" s="23"/>
      <c r="K207" s="23"/>
      <c r="L207" s="16"/>
      <c r="M207" s="35"/>
    </row>
    <row r="208" spans="3:13" s="4" customFormat="1" ht="47.1" customHeight="1">
      <c r="C208" s="21"/>
      <c r="D208" s="29"/>
      <c r="E208" s="12"/>
      <c r="F208"/>
      <c r="G208" s="14"/>
      <c r="H208" s="8"/>
      <c r="I208" s="5"/>
      <c r="J208" s="23"/>
      <c r="K208" s="23"/>
      <c r="L208" s="16"/>
      <c r="M208" s="35"/>
    </row>
    <row r="209" spans="3:17" s="4" customFormat="1" ht="51.6" customHeight="1">
      <c r="C209" s="21"/>
      <c r="D209" s="29"/>
      <c r="E209" s="12"/>
      <c r="F209"/>
      <c r="G209" s="14"/>
      <c r="H209" s="8"/>
      <c r="I209" s="5"/>
      <c r="J209" s="23"/>
      <c r="K209" s="23"/>
      <c r="L209" s="16"/>
      <c r="M209" s="35"/>
    </row>
    <row r="210" spans="3:17" s="4" customFormat="1" ht="62.45" customHeight="1">
      <c r="C210" s="21"/>
      <c r="D210" s="29"/>
      <c r="E210" s="12"/>
      <c r="F210"/>
      <c r="G210" s="14"/>
      <c r="H210" s="8"/>
      <c r="I210" s="5"/>
      <c r="J210" s="23"/>
      <c r="K210" s="23"/>
      <c r="L210" s="16"/>
      <c r="M210" s="35"/>
    </row>
    <row r="211" spans="3:17" s="4" customFormat="1" ht="69.599999999999994" customHeight="1">
      <c r="C211" s="21"/>
      <c r="D211" s="29"/>
      <c r="E211" s="12"/>
      <c r="F211"/>
      <c r="G211" s="14"/>
      <c r="H211" s="8"/>
      <c r="I211" s="5"/>
      <c r="J211" s="23"/>
      <c r="K211" s="23"/>
      <c r="L211" s="16"/>
      <c r="M211" s="35"/>
    </row>
    <row r="212" spans="3:17" s="4" customFormat="1" ht="60.6" customHeight="1">
      <c r="C212" s="21"/>
      <c r="D212" s="29"/>
      <c r="E212" s="12"/>
      <c r="F212"/>
      <c r="G212" s="14"/>
      <c r="H212" s="8"/>
      <c r="I212" s="5"/>
      <c r="J212" s="23"/>
      <c r="K212" s="23"/>
      <c r="L212" s="16"/>
      <c r="M212" s="35"/>
    </row>
    <row r="213" spans="3:17" s="4" customFormat="1" ht="38.1" customHeight="1">
      <c r="C213" s="21"/>
      <c r="D213" s="29"/>
      <c r="E213" s="12"/>
      <c r="F213"/>
      <c r="G213" s="14"/>
      <c r="H213" s="14"/>
      <c r="I213" s="5"/>
      <c r="J213" s="23"/>
      <c r="K213" s="23"/>
      <c r="L213" s="16"/>
      <c r="M213" s="35"/>
    </row>
    <row r="214" spans="3:17" s="4" customFormat="1" ht="38.1" customHeight="1">
      <c r="C214" s="21"/>
      <c r="D214" s="29"/>
      <c r="E214" s="12"/>
      <c r="F214"/>
      <c r="G214" s="14"/>
      <c r="H214" s="14"/>
      <c r="I214" s="5"/>
      <c r="J214" s="23"/>
      <c r="K214" s="23"/>
      <c r="L214" s="16"/>
      <c r="M214" s="36"/>
    </row>
    <row r="215" spans="3:17" s="4" customFormat="1" ht="38.1" customHeight="1">
      <c r="C215" s="21"/>
      <c r="D215" s="29"/>
      <c r="E215" s="12"/>
      <c r="F215"/>
      <c r="G215" s="14"/>
      <c r="H215" s="14"/>
      <c r="I215" s="5"/>
      <c r="J215" s="23"/>
      <c r="K215" s="23"/>
      <c r="L215" s="16"/>
      <c r="M215" s="41"/>
    </row>
    <row r="216" spans="3:17" s="4" customFormat="1" ht="38.1" customHeight="1">
      <c r="C216" s="21"/>
      <c r="D216" s="29"/>
      <c r="E216" s="12"/>
      <c r="F216"/>
      <c r="G216" s="14"/>
      <c r="H216" s="14"/>
      <c r="I216" s="5"/>
      <c r="J216" s="23"/>
      <c r="K216" s="23"/>
      <c r="L216" s="16"/>
      <c r="M216" s="47"/>
    </row>
    <row r="217" spans="3:17" s="4" customFormat="1" ht="38.1" customHeight="1">
      <c r="C217" s="21"/>
      <c r="D217" s="29"/>
      <c r="E217" s="12"/>
      <c r="F217"/>
      <c r="G217" s="14"/>
      <c r="H217" s="14"/>
      <c r="I217" s="5"/>
      <c r="J217" s="23"/>
      <c r="K217" s="23"/>
      <c r="L217" s="16"/>
      <c r="M217" s="39"/>
    </row>
    <row r="218" spans="3:17" s="4" customFormat="1" ht="38.1" customHeight="1">
      <c r="C218" s="21"/>
      <c r="D218" s="29"/>
      <c r="E218" s="12"/>
      <c r="F218"/>
      <c r="G218" s="14"/>
      <c r="H218" s="14"/>
      <c r="I218" s="5"/>
      <c r="J218" s="23"/>
      <c r="K218" s="23"/>
      <c r="L218" s="16"/>
      <c r="M218" s="38"/>
    </row>
    <row r="219" spans="3:17" s="4" customFormat="1" ht="51.6" customHeight="1">
      <c r="C219" s="21"/>
      <c r="D219" s="29"/>
      <c r="E219" s="12"/>
      <c r="F219"/>
      <c r="G219" s="14"/>
      <c r="H219" s="14"/>
      <c r="I219" s="5"/>
      <c r="J219" s="23"/>
      <c r="K219" s="23"/>
      <c r="L219" s="16"/>
      <c r="M219" s="50"/>
    </row>
    <row r="220" spans="3:17" s="4" customFormat="1" ht="44.45" customHeight="1">
      <c r="C220" s="21"/>
      <c r="D220" s="29"/>
      <c r="E220" s="12"/>
      <c r="F220"/>
      <c r="G220" s="14"/>
      <c r="H220" s="14"/>
      <c r="I220" s="5"/>
      <c r="J220" s="23"/>
      <c r="K220" s="23"/>
      <c r="L220" s="16"/>
      <c r="M220" s="35"/>
    </row>
    <row r="221" spans="3:17" s="4" customFormat="1" ht="30.6" customHeight="1">
      <c r="C221" s="21"/>
      <c r="D221" s="29"/>
      <c r="E221" s="12"/>
      <c r="F221"/>
      <c r="G221" s="14"/>
      <c r="H221" s="14"/>
      <c r="I221" s="5"/>
      <c r="J221" s="23"/>
      <c r="K221" s="23"/>
      <c r="L221" s="16"/>
      <c r="M221" s="35"/>
    </row>
    <row r="222" spans="3:17" ht="182.45" customHeight="1">
      <c r="M222" s="35"/>
      <c r="N222" s="4"/>
      <c r="O222" s="4"/>
      <c r="P222" s="4"/>
      <c r="Q222" s="4"/>
    </row>
    <row r="223" spans="3:17" ht="41.45" customHeight="1">
      <c r="M223" s="35"/>
      <c r="N223" s="4"/>
      <c r="O223" s="4"/>
      <c r="P223" s="4"/>
      <c r="Q223" s="4"/>
    </row>
    <row r="224" spans="3:17" ht="209.1" customHeight="1">
      <c r="M224" s="35"/>
      <c r="N224" s="4"/>
      <c r="O224" s="4"/>
      <c r="P224" s="4"/>
      <c r="Q224" s="4"/>
    </row>
    <row r="225" spans="3:17" ht="48" customHeight="1">
      <c r="M225" s="35"/>
      <c r="N225" s="60"/>
      <c r="O225" s="60"/>
      <c r="P225" s="60"/>
      <c r="Q225" s="60"/>
    </row>
    <row r="226" spans="3:17" ht="17.100000000000001" customHeight="1">
      <c r="M226" s="35"/>
      <c r="N226" s="49"/>
      <c r="O226" s="49"/>
      <c r="P226" s="49"/>
      <c r="Q226" s="49"/>
    </row>
    <row r="227" spans="3:17" ht="29.45" hidden="1" customHeight="1">
      <c r="M227" s="36"/>
      <c r="N227" s="49"/>
      <c r="O227" s="49"/>
      <c r="P227" s="49"/>
      <c r="Q227" s="49"/>
    </row>
    <row r="228" spans="3:17" ht="29.45" customHeight="1">
      <c r="M228" s="41"/>
      <c r="N228" s="49"/>
      <c r="O228" s="49"/>
      <c r="P228" s="49"/>
      <c r="Q228" s="49"/>
    </row>
    <row r="229" spans="3:17" ht="26.45" customHeight="1">
      <c r="M229" s="47"/>
      <c r="N229" s="4"/>
      <c r="O229" s="4"/>
      <c r="P229" s="4"/>
      <c r="Q229" s="4"/>
    </row>
    <row r="230" spans="3:17" ht="27" customHeight="1">
      <c r="M230" s="39"/>
      <c r="N230"/>
      <c r="O230"/>
      <c r="P230"/>
      <c r="Q230"/>
    </row>
    <row r="231" spans="3:17" ht="42" customHeight="1">
      <c r="M231" s="39"/>
      <c r="N231"/>
      <c r="O231"/>
      <c r="P231"/>
      <c r="Q231"/>
    </row>
    <row r="232" spans="3:17" s="1" customFormat="1" ht="24.6" customHeight="1">
      <c r="C232" s="21"/>
      <c r="D232" s="29"/>
      <c r="E232" s="12"/>
      <c r="F232"/>
      <c r="G232" s="14"/>
      <c r="H232" s="14"/>
      <c r="I232" s="5"/>
      <c r="J232" s="23"/>
      <c r="K232" s="23"/>
      <c r="L232" s="16"/>
      <c r="M232" s="53"/>
    </row>
    <row r="233" spans="3:17" ht="35.450000000000003" customHeight="1">
      <c r="M233" s="54"/>
      <c r="N233"/>
      <c r="O233"/>
      <c r="P233"/>
      <c r="Q233"/>
    </row>
    <row r="234" spans="3:17" ht="24.6" customHeight="1">
      <c r="M234" s="39"/>
      <c r="N234"/>
      <c r="O234"/>
      <c r="P234"/>
      <c r="Q234"/>
    </row>
    <row r="235" spans="3:17" ht="29.25" customHeight="1">
      <c r="M235" s="39"/>
      <c r="N235"/>
      <c r="O235"/>
      <c r="P235"/>
      <c r="Q235"/>
    </row>
    <row r="236" spans="3:17" ht="26.1" customHeight="1">
      <c r="M236" s="39"/>
      <c r="N236"/>
      <c r="O236"/>
      <c r="P236"/>
      <c r="Q236"/>
    </row>
    <row r="237" spans="3:17" ht="30" customHeight="1">
      <c r="M237" s="39"/>
      <c r="N237"/>
      <c r="O237"/>
      <c r="P237"/>
      <c r="Q237"/>
    </row>
    <row r="238" spans="3:17" ht="31.35" customHeight="1">
      <c r="M238" s="39"/>
      <c r="N238"/>
      <c r="O238"/>
      <c r="P238"/>
      <c r="Q238"/>
    </row>
    <row r="239" spans="3:17" ht="23.45" customHeight="1">
      <c r="N239"/>
      <c r="O239"/>
      <c r="P239"/>
      <c r="Q239"/>
    </row>
    <row r="240" spans="3:17" ht="36" customHeight="1">
      <c r="N240"/>
      <c r="O240"/>
      <c r="P240"/>
      <c r="Q240"/>
    </row>
    <row r="241" spans="14:18" ht="36" customHeight="1">
      <c r="N241"/>
      <c r="O241"/>
      <c r="P241"/>
      <c r="Q241"/>
    </row>
    <row r="242" spans="14:18" ht="32.25" customHeight="1">
      <c r="N242"/>
      <c r="O242"/>
      <c r="P242"/>
      <c r="Q242"/>
    </row>
    <row r="243" spans="14:18" ht="32.25" customHeight="1">
      <c r="N243"/>
      <c r="O243"/>
      <c r="P243"/>
      <c r="Q243"/>
    </row>
    <row r="244" spans="14:18">
      <c r="N244"/>
      <c r="O244"/>
      <c r="P244"/>
      <c r="Q244"/>
    </row>
    <row r="245" spans="14:18">
      <c r="N245"/>
      <c r="O245"/>
      <c r="P245"/>
      <c r="Q245"/>
    </row>
    <row r="246" spans="14:18" ht="30" customHeight="1">
      <c r="N246"/>
      <c r="O246"/>
      <c r="P246"/>
      <c r="Q246"/>
    </row>
    <row r="247" spans="14:18" ht="27" customHeight="1">
      <c r="N247"/>
      <c r="O247"/>
      <c r="P247"/>
      <c r="Q247"/>
    </row>
    <row r="248" spans="14:18" ht="35.450000000000003" customHeight="1">
      <c r="N248" s="32"/>
      <c r="O248" s="32"/>
      <c r="P248" s="56"/>
      <c r="Q248" s="32"/>
      <c r="R248" s="32"/>
    </row>
    <row r="249" spans="14:18" ht="36.6" customHeight="1">
      <c r="N249" s="32"/>
      <c r="O249" s="32"/>
      <c r="P249"/>
      <c r="Q249"/>
    </row>
    <row r="250" spans="14:18" ht="36.6" customHeight="1">
      <c r="N250" s="32"/>
      <c r="O250" s="32"/>
      <c r="P250" s="59"/>
      <c r="Q250"/>
    </row>
    <row r="251" spans="14:18" ht="38.450000000000003" customHeight="1">
      <c r="N251" s="32"/>
      <c r="O251" s="32"/>
      <c r="P251" s="59"/>
      <c r="Q251"/>
    </row>
    <row r="252" spans="14:18" ht="35.450000000000003" customHeight="1">
      <c r="N252" s="32"/>
      <c r="O252" s="32"/>
      <c r="P252"/>
      <c r="Q252"/>
    </row>
    <row r="253" spans="14:18" ht="32.450000000000003" customHeight="1">
      <c r="N253" s="32"/>
      <c r="O253" s="32"/>
      <c r="P253"/>
      <c r="Q253"/>
    </row>
    <row r="254" spans="14:18" ht="26.25" customHeight="1">
      <c r="N254" s="32"/>
      <c r="O254" s="32"/>
      <c r="P254"/>
      <c r="Q254"/>
    </row>
    <row r="255" spans="14:18" ht="24.75" customHeight="1">
      <c r="N255" s="32"/>
      <c r="O255" s="32"/>
      <c r="P255" s="32"/>
      <c r="Q255" s="32"/>
      <c r="R255" s="32"/>
    </row>
    <row r="256" spans="14:18">
      <c r="N256" s="51"/>
      <c r="O256" s="32"/>
      <c r="P256" s="32"/>
      <c r="Q256" s="32"/>
      <c r="R256" s="32"/>
    </row>
    <row r="257" spans="14:22">
      <c r="N257" s="32"/>
      <c r="O257" s="32"/>
      <c r="P257" s="32"/>
      <c r="Q257" s="32"/>
      <c r="R257" s="32"/>
    </row>
    <row r="258" spans="14:22" ht="33.6" customHeight="1">
      <c r="N258" s="41"/>
      <c r="O258" s="42"/>
      <c r="P258" s="32"/>
      <c r="Q258" s="32"/>
      <c r="R258" s="32"/>
    </row>
    <row r="259" spans="14:22" ht="27.6" customHeight="1">
      <c r="N259" s="41"/>
      <c r="O259" s="42"/>
      <c r="P259" s="32"/>
      <c r="Q259" s="32"/>
      <c r="R259" s="32"/>
    </row>
    <row r="260" spans="14:22" ht="36" customHeight="1">
      <c r="N260" s="41"/>
      <c r="O260" s="42"/>
      <c r="P260" s="32"/>
      <c r="Q260" s="32"/>
      <c r="R260" s="32"/>
    </row>
    <row r="261" spans="14:22" ht="35.450000000000003" customHeight="1">
      <c r="N261" s="41"/>
      <c r="O261" s="42"/>
      <c r="P261" s="32"/>
      <c r="Q261" s="32"/>
      <c r="R261" s="32"/>
    </row>
    <row r="262" spans="14:22" ht="33.6" customHeight="1">
      <c r="N262" s="41"/>
      <c r="O262" s="42"/>
      <c r="P262" s="32"/>
      <c r="Q262" s="32"/>
      <c r="R262" s="32"/>
    </row>
    <row r="263" spans="14:22" ht="29.45" customHeight="1">
      <c r="N263" s="43"/>
      <c r="O263" s="44"/>
      <c r="P263" s="32"/>
      <c r="Q263" s="32"/>
      <c r="R263" s="32"/>
    </row>
    <row r="264" spans="14:22">
      <c r="N264" s="41"/>
      <c r="O264" s="45"/>
      <c r="P264" s="32"/>
      <c r="Q264" s="32"/>
      <c r="R264" s="32"/>
    </row>
    <row r="265" spans="14:22" ht="30">
      <c r="N265" s="47"/>
      <c r="O265" s="47"/>
      <c r="P265" s="32"/>
      <c r="Q265" s="32"/>
      <c r="R265" s="32"/>
    </row>
    <row r="266" spans="14:22">
      <c r="N266" s="39"/>
      <c r="O266" s="39"/>
      <c r="P266" s="32"/>
      <c r="Q266" s="32"/>
      <c r="R266" s="32"/>
      <c r="S266" s="32"/>
      <c r="T266" s="32"/>
      <c r="U266" s="32"/>
      <c r="V266" s="32"/>
    </row>
    <row r="267" spans="14:22">
      <c r="N267" s="39"/>
      <c r="O267" s="39"/>
      <c r="P267" s="32"/>
      <c r="Q267" s="32"/>
      <c r="R267" s="32"/>
      <c r="S267" s="32"/>
      <c r="T267" s="32"/>
      <c r="U267" s="32"/>
      <c r="V267" s="32"/>
    </row>
    <row r="268" spans="14:22">
      <c r="N268" s="39"/>
      <c r="O268" s="39"/>
      <c r="P268" s="32"/>
      <c r="Q268" s="32"/>
      <c r="R268" s="32"/>
      <c r="S268" s="32"/>
      <c r="T268" s="32"/>
      <c r="U268" s="32"/>
      <c r="V268" s="32"/>
    </row>
    <row r="269" spans="14:22">
      <c r="N269" s="39"/>
      <c r="O269" s="42"/>
      <c r="P269" s="32"/>
      <c r="Q269" s="32"/>
      <c r="R269" s="32"/>
      <c r="S269" s="32"/>
      <c r="T269" s="32"/>
      <c r="U269" s="32"/>
      <c r="V269" s="32"/>
    </row>
    <row r="270" spans="14:22" ht="29.25" customHeight="1">
      <c r="N270" s="39"/>
      <c r="O270" s="42"/>
      <c r="P270" s="32"/>
      <c r="Q270" s="32"/>
      <c r="R270" s="32"/>
      <c r="S270" s="32"/>
      <c r="T270" s="32"/>
      <c r="U270" s="32"/>
      <c r="V270" s="32"/>
    </row>
    <row r="271" spans="14:22" ht="27.6" customHeight="1">
      <c r="N271" s="274"/>
      <c r="O271" s="274"/>
      <c r="P271" s="32"/>
      <c r="Q271" s="32"/>
      <c r="R271" s="32"/>
      <c r="S271" s="32"/>
      <c r="T271" s="32"/>
      <c r="U271" s="32"/>
      <c r="V271" s="32"/>
    </row>
    <row r="272" spans="14:22" ht="28.35" customHeight="1">
      <c r="N272" s="272"/>
      <c r="O272" s="42"/>
      <c r="P272" s="32"/>
      <c r="Q272" s="32"/>
      <c r="R272" s="32"/>
      <c r="S272" s="32"/>
      <c r="T272" s="32"/>
      <c r="U272" s="32"/>
      <c r="V272" s="32"/>
    </row>
    <row r="273" spans="14:22" ht="33.75">
      <c r="N273" s="272"/>
      <c r="O273" s="42"/>
      <c r="P273" s="42"/>
      <c r="Q273" s="32"/>
      <c r="R273" s="32"/>
      <c r="S273" s="32"/>
      <c r="T273" s="32"/>
      <c r="U273" s="32"/>
      <c r="V273" s="32"/>
    </row>
    <row r="274" spans="14:22" ht="27.75" customHeight="1">
      <c r="N274" s="272"/>
      <c r="O274" s="42"/>
      <c r="P274" s="42"/>
      <c r="Q274" s="32"/>
      <c r="R274" s="32"/>
      <c r="S274" s="32"/>
      <c r="T274" s="32"/>
      <c r="U274" s="32"/>
      <c r="V274" s="32"/>
    </row>
    <row r="275" spans="14:22" ht="27.75" customHeight="1">
      <c r="N275" s="272"/>
      <c r="O275" s="10"/>
      <c r="P275" s="42"/>
      <c r="Q275" s="32"/>
      <c r="R275" s="32"/>
      <c r="S275" s="32"/>
      <c r="T275" s="32"/>
      <c r="U275" s="32"/>
      <c r="V275" s="32"/>
    </row>
    <row r="276" spans="14:22" ht="27.75" customHeight="1">
      <c r="N276" s="272"/>
      <c r="O276" s="10"/>
      <c r="P276" s="42"/>
      <c r="Q276" s="32"/>
      <c r="R276" s="32"/>
      <c r="S276" s="32"/>
      <c r="T276" s="32"/>
      <c r="U276" s="32"/>
      <c r="V276" s="32"/>
    </row>
    <row r="277" spans="14:22" ht="30" customHeight="1">
      <c r="N277" s="272"/>
      <c r="O277" s="10"/>
      <c r="P277" s="42"/>
      <c r="Q277" s="32"/>
      <c r="R277" s="32"/>
      <c r="S277" s="32"/>
      <c r="T277" s="32"/>
      <c r="U277" s="32"/>
      <c r="V277" s="32"/>
    </row>
    <row r="278" spans="14:22" ht="33.75">
      <c r="N278" s="272"/>
      <c r="O278" s="10"/>
      <c r="P278" s="42"/>
      <c r="Q278" s="32"/>
      <c r="R278" s="32"/>
      <c r="S278" s="32"/>
      <c r="T278" s="32"/>
      <c r="U278" s="32"/>
      <c r="V278" s="32"/>
    </row>
    <row r="279" spans="14:22" ht="33.75">
      <c r="N279" s="272"/>
      <c r="O279" s="10"/>
      <c r="P279" s="42"/>
      <c r="Q279" s="32"/>
      <c r="R279" s="32"/>
      <c r="S279" s="32"/>
      <c r="T279" s="32"/>
      <c r="U279" s="32"/>
      <c r="V279" s="32"/>
    </row>
    <row r="280" spans="14:22" ht="33.75">
      <c r="N280" s="272"/>
      <c r="O280" s="10"/>
      <c r="P280" s="42"/>
      <c r="Q280" s="32"/>
      <c r="R280" s="32"/>
      <c r="S280" s="32"/>
      <c r="T280" s="32"/>
      <c r="U280" s="32"/>
      <c r="V280" s="32"/>
    </row>
    <row r="281" spans="14:22" ht="33.75">
      <c r="N281" s="272"/>
      <c r="O281" s="272"/>
      <c r="P281" s="42"/>
      <c r="Q281" s="309"/>
      <c r="R281" s="32"/>
      <c r="S281" s="32"/>
      <c r="T281" s="32"/>
      <c r="U281" s="32"/>
      <c r="V281" s="32"/>
    </row>
    <row r="282" spans="14:22" ht="33.75">
      <c r="N282" s="272"/>
      <c r="O282" s="272"/>
      <c r="P282" s="42"/>
      <c r="Q282" s="32"/>
      <c r="R282" s="32"/>
      <c r="S282" s="32"/>
      <c r="T282" s="32"/>
      <c r="U282" s="32"/>
      <c r="V282" s="32"/>
    </row>
    <row r="283" spans="14:22">
      <c r="Q283" s="310"/>
    </row>
    <row r="284" spans="14:22">
      <c r="Q284" s="310"/>
    </row>
    <row r="285" spans="14:22" ht="23.25">
      <c r="O285" s="17"/>
      <c r="Q285" s="310"/>
    </row>
    <row r="286" spans="14:22">
      <c r="Q286" s="310"/>
    </row>
    <row r="287" spans="14:22">
      <c r="Q287" s="310"/>
    </row>
    <row r="294" spans="55:55">
      <c r="BC294" t="s">
        <v>164</v>
      </c>
    </row>
  </sheetData>
  <mergeCells count="22">
    <mergeCell ref="D13:H13"/>
    <mergeCell ref="H14:I14"/>
    <mergeCell ref="C19:I19"/>
    <mergeCell ref="E172:F172"/>
    <mergeCell ref="J5:L5"/>
    <mergeCell ref="J6:L6"/>
    <mergeCell ref="C11:E11"/>
    <mergeCell ref="H11:I11"/>
    <mergeCell ref="C12:E12"/>
    <mergeCell ref="H12:I12"/>
    <mergeCell ref="C18:I18"/>
    <mergeCell ref="E171:F171"/>
    <mergeCell ref="C145:H145"/>
    <mergeCell ref="G165:H165"/>
    <mergeCell ref="G166:H166"/>
    <mergeCell ref="G167:H167"/>
    <mergeCell ref="G168:H168"/>
    <mergeCell ref="N271:O271"/>
    <mergeCell ref="J177:K177"/>
    <mergeCell ref="E173:F173"/>
    <mergeCell ref="E174:F174"/>
    <mergeCell ref="E175:F175"/>
  </mergeCells>
  <phoneticPr fontId="38" type="noConversion"/>
  <printOptions horizontalCentered="1"/>
  <pageMargins left="0.23622047244094491" right="0.23622047244094491" top="0.74803149606299213" bottom="0.74803149606299213" header="0.31496062992125984" footer="0.31496062992125984"/>
  <pageSetup scale="12" fitToHeight="5" orientation="landscape" horizontalDpi="300" verticalDpi="300" r:id="rId1"/>
  <headerFooter scaleWithDoc="0">
    <oddFooter>&amp;L&amp;P</oddFooter>
  </headerFooter>
  <rowBreaks count="1" manualBreakCount="1">
    <brk id="82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1"/>
  <sheetViews>
    <sheetView topLeftCell="A46" workbookViewId="0">
      <selection activeCell="F71" sqref="F71"/>
    </sheetView>
  </sheetViews>
  <sheetFormatPr defaultColWidth="11.42578125" defaultRowHeight="12.75"/>
  <sheetData>
    <row r="2" spans="2:16" ht="13.5" thickBot="1"/>
    <row r="3" spans="2:16" ht="13.5" thickBot="1">
      <c r="B3" s="298" t="s">
        <v>165</v>
      </c>
      <c r="C3" s="299"/>
      <c r="E3" s="298" t="s">
        <v>166</v>
      </c>
      <c r="F3" s="299"/>
      <c r="H3" s="298" t="s">
        <v>167</v>
      </c>
      <c r="I3" s="299"/>
      <c r="M3" s="298" t="s">
        <v>168</v>
      </c>
      <c r="N3" s="299"/>
    </row>
    <row r="5" spans="2:16">
      <c r="B5">
        <v>13.84</v>
      </c>
      <c r="E5">
        <f>0.7*2.1</f>
        <v>1.47</v>
      </c>
      <c r="H5">
        <v>1.2</v>
      </c>
      <c r="I5">
        <v>2.1</v>
      </c>
      <c r="J5">
        <f>+I5*H5</f>
        <v>2.52</v>
      </c>
      <c r="M5">
        <v>4.3499999999999996</v>
      </c>
      <c r="N5">
        <v>2.79</v>
      </c>
      <c r="O5">
        <f>+N5*M5</f>
        <v>12.1365</v>
      </c>
    </row>
    <row r="6" spans="2:16">
      <c r="B6">
        <v>8.98</v>
      </c>
      <c r="E6">
        <f>0.7*2.1</f>
        <v>1.47</v>
      </c>
      <c r="H6">
        <v>1.25</v>
      </c>
      <c r="I6">
        <v>2.1</v>
      </c>
      <c r="J6">
        <f t="shared" ref="J6:J11" si="0">+I6*H6</f>
        <v>2.625</v>
      </c>
      <c r="M6">
        <v>3.03</v>
      </c>
      <c r="N6">
        <v>2.79</v>
      </c>
      <c r="O6">
        <f t="shared" ref="O6:O11" si="1">+N6*M6</f>
        <v>8.4536999999999995</v>
      </c>
    </row>
    <row r="7" spans="2:16">
      <c r="E7">
        <f>0.95*2.1</f>
        <v>1.9949999999999999</v>
      </c>
      <c r="H7">
        <v>1</v>
      </c>
      <c r="I7">
        <v>2.1</v>
      </c>
      <c r="J7">
        <f t="shared" si="0"/>
        <v>2.1</v>
      </c>
      <c r="M7">
        <v>10.81</v>
      </c>
      <c r="N7">
        <v>2.79</v>
      </c>
      <c r="O7">
        <f t="shared" si="1"/>
        <v>30.1599</v>
      </c>
    </row>
    <row r="8" spans="2:16">
      <c r="B8">
        <f>+B5*B6</f>
        <v>124.28320000000001</v>
      </c>
      <c r="C8" t="s">
        <v>14</v>
      </c>
      <c r="E8">
        <f>2.64*2.79</f>
        <v>7.3656000000000006</v>
      </c>
      <c r="H8">
        <v>1.07</v>
      </c>
      <c r="I8">
        <v>2.1</v>
      </c>
      <c r="J8">
        <f t="shared" si="0"/>
        <v>2.2470000000000003</v>
      </c>
      <c r="M8">
        <v>3.35</v>
      </c>
      <c r="N8">
        <v>2.79</v>
      </c>
      <c r="O8">
        <f t="shared" si="1"/>
        <v>9.3465000000000007</v>
      </c>
    </row>
    <row r="9" spans="2:16">
      <c r="E9">
        <f>1.3*2.79</f>
        <v>3.6270000000000002</v>
      </c>
      <c r="H9">
        <v>1.07</v>
      </c>
      <c r="I9">
        <v>2.1</v>
      </c>
      <c r="J9">
        <f t="shared" si="0"/>
        <v>2.2470000000000003</v>
      </c>
      <c r="M9">
        <v>1.71</v>
      </c>
      <c r="N9">
        <v>2.79</v>
      </c>
      <c r="O9">
        <f t="shared" si="1"/>
        <v>4.7709000000000001</v>
      </c>
    </row>
    <row r="10" spans="2:16">
      <c r="H10">
        <v>0.8</v>
      </c>
      <c r="I10">
        <v>2.1</v>
      </c>
      <c r="J10">
        <f t="shared" si="0"/>
        <v>1.6800000000000002</v>
      </c>
      <c r="M10">
        <v>4.75</v>
      </c>
      <c r="N10">
        <v>2.79</v>
      </c>
      <c r="O10">
        <f t="shared" si="1"/>
        <v>13.2525</v>
      </c>
    </row>
    <row r="11" spans="2:16">
      <c r="E11">
        <f>+SUM(E5:E9)</f>
        <v>15.9276</v>
      </c>
      <c r="F11" t="s">
        <v>14</v>
      </c>
      <c r="H11">
        <v>0.8</v>
      </c>
      <c r="I11">
        <v>2.1</v>
      </c>
      <c r="J11">
        <f t="shared" si="0"/>
        <v>1.6800000000000002</v>
      </c>
      <c r="M11">
        <v>4.3</v>
      </c>
      <c r="N11">
        <v>2.79</v>
      </c>
      <c r="O11">
        <f t="shared" si="1"/>
        <v>11.997</v>
      </c>
    </row>
    <row r="13" spans="2:16">
      <c r="J13">
        <f>+SUM(J5:J11)</f>
        <v>15.098999999999998</v>
      </c>
      <c r="K13" t="s">
        <v>14</v>
      </c>
      <c r="O13">
        <f>+SUM(O5:O11)</f>
        <v>90.117000000000004</v>
      </c>
      <c r="P13" t="s">
        <v>14</v>
      </c>
    </row>
    <row r="14" spans="2:16" ht="13.5" thickBot="1"/>
    <row r="15" spans="2:16" ht="13.5" thickBot="1">
      <c r="B15" s="298" t="s">
        <v>169</v>
      </c>
      <c r="C15" s="299"/>
      <c r="F15" s="298" t="s">
        <v>170</v>
      </c>
      <c r="G15" s="299"/>
      <c r="I15" s="298" t="s">
        <v>171</v>
      </c>
      <c r="J15" s="299"/>
      <c r="L15" s="298" t="s">
        <v>172</v>
      </c>
      <c r="M15" s="299"/>
      <c r="O15" s="298" t="s">
        <v>173</v>
      </c>
      <c r="P15" s="299"/>
    </row>
    <row r="17" spans="2:16">
      <c r="B17">
        <v>3.03</v>
      </c>
      <c r="C17">
        <v>2.79</v>
      </c>
      <c r="D17">
        <f>+C17*B17</f>
        <v>8.4536999999999995</v>
      </c>
      <c r="F17">
        <v>13.84</v>
      </c>
      <c r="I17">
        <v>113.48</v>
      </c>
      <c r="J17" s="166" t="s">
        <v>55</v>
      </c>
      <c r="L17">
        <v>13.84</v>
      </c>
      <c r="O17">
        <v>4.55</v>
      </c>
    </row>
    <row r="18" spans="2:16">
      <c r="B18">
        <v>2.95</v>
      </c>
      <c r="C18">
        <v>2.79</v>
      </c>
      <c r="D18">
        <f>+C18*B18</f>
        <v>8.230500000000001</v>
      </c>
      <c r="F18">
        <v>8.98</v>
      </c>
      <c r="I18">
        <v>3.26</v>
      </c>
      <c r="J18" s="166" t="s">
        <v>55</v>
      </c>
      <c r="L18">
        <v>8.98</v>
      </c>
      <c r="O18">
        <v>4.21</v>
      </c>
    </row>
    <row r="19" spans="2:16">
      <c r="B19">
        <v>4.25</v>
      </c>
      <c r="C19">
        <v>2.79</v>
      </c>
      <c r="D19">
        <f>+C19*B19</f>
        <v>11.8575</v>
      </c>
      <c r="I19">
        <v>4.03</v>
      </c>
      <c r="J19" s="166" t="s">
        <v>55</v>
      </c>
      <c r="O19">
        <v>4.21</v>
      </c>
    </row>
    <row r="20" spans="2:16">
      <c r="B20">
        <v>1.4</v>
      </c>
      <c r="C20">
        <v>2.79</v>
      </c>
      <c r="D20">
        <f>+C20*B20</f>
        <v>3.9059999999999997</v>
      </c>
      <c r="F20">
        <f>+F17*F18</f>
        <v>124.28320000000001</v>
      </c>
      <c r="G20" t="s">
        <v>14</v>
      </c>
      <c r="I20">
        <v>2.7</v>
      </c>
      <c r="J20" s="166" t="s">
        <v>55</v>
      </c>
      <c r="L20">
        <f>+L17*L18</f>
        <v>124.28320000000001</v>
      </c>
      <c r="M20" t="s">
        <v>14</v>
      </c>
      <c r="O20">
        <v>8.81</v>
      </c>
    </row>
    <row r="21" spans="2:16">
      <c r="O21">
        <v>8.81</v>
      </c>
    </row>
    <row r="22" spans="2:16">
      <c r="I22">
        <f>+SUM(I17:I20)</f>
        <v>123.47000000000001</v>
      </c>
      <c r="J22" t="str">
        <f>+J20</f>
        <v>ML</v>
      </c>
      <c r="O22">
        <v>1.9</v>
      </c>
    </row>
    <row r="23" spans="2:16">
      <c r="O23">
        <v>10.81</v>
      </c>
    </row>
    <row r="24" spans="2:16">
      <c r="O24">
        <v>1.85</v>
      </c>
    </row>
    <row r="25" spans="2:16">
      <c r="D25">
        <f>+SUM(D17:D23)</f>
        <v>32.447699999999998</v>
      </c>
      <c r="E25" t="s">
        <v>14</v>
      </c>
    </row>
    <row r="26" spans="2:16" ht="13.5" thickBot="1">
      <c r="O26">
        <f>+SUM(O17:O24)</f>
        <v>45.150000000000006</v>
      </c>
      <c r="P26" t="s">
        <v>55</v>
      </c>
    </row>
    <row r="27" spans="2:16" ht="13.5" thickBot="1">
      <c r="B27" s="298" t="s">
        <v>174</v>
      </c>
      <c r="C27" s="299"/>
      <c r="F27" s="298" t="s">
        <v>175</v>
      </c>
      <c r="G27" s="299"/>
      <c r="J27" s="298" t="s">
        <v>176</v>
      </c>
      <c r="K27" s="299"/>
      <c r="M27" s="298" t="s">
        <v>115</v>
      </c>
      <c r="N27" s="299"/>
    </row>
    <row r="29" spans="2:16">
      <c r="B29">
        <v>1.55</v>
      </c>
      <c r="C29">
        <v>1.1000000000000001</v>
      </c>
      <c r="D29">
        <f>+C29*B29</f>
        <v>1.7050000000000003</v>
      </c>
      <c r="F29">
        <v>0.5</v>
      </c>
      <c r="G29">
        <v>0.5</v>
      </c>
      <c r="H29">
        <f>+G29*F29</f>
        <v>0.25</v>
      </c>
      <c r="J29">
        <f>8.48+1.25+1.25+4.6</f>
        <v>15.58</v>
      </c>
      <c r="K29" t="s">
        <v>177</v>
      </c>
      <c r="M29">
        <f>+SUM(M5:M11)*2</f>
        <v>64.599999999999994</v>
      </c>
      <c r="N29">
        <v>2.79</v>
      </c>
      <c r="O29">
        <f>+N29*M29</f>
        <v>180.23399999999998</v>
      </c>
    </row>
    <row r="30" spans="2:16">
      <c r="B30">
        <v>1.1200000000000001</v>
      </c>
      <c r="C30">
        <v>1.1000000000000001</v>
      </c>
      <c r="D30">
        <f t="shared" ref="D30:D35" si="2">+C30*B30</f>
        <v>1.2320000000000002</v>
      </c>
      <c r="F30">
        <v>0.5</v>
      </c>
      <c r="G30">
        <v>0.5</v>
      </c>
      <c r="H30">
        <f>+G30*F30</f>
        <v>0.25</v>
      </c>
      <c r="J30">
        <v>2.79</v>
      </c>
      <c r="K30" t="s">
        <v>178</v>
      </c>
      <c r="M30">
        <f>+SUM(B17:B20)*2</f>
        <v>23.26</v>
      </c>
      <c r="N30">
        <v>2.79</v>
      </c>
      <c r="O30">
        <f>+N30*M30</f>
        <v>64.895400000000009</v>
      </c>
    </row>
    <row r="31" spans="2:16">
      <c r="B31">
        <v>1.69</v>
      </c>
      <c r="C31">
        <v>1.1000000000000001</v>
      </c>
      <c r="D31">
        <f t="shared" si="2"/>
        <v>1.859</v>
      </c>
      <c r="M31">
        <f>+B5*2</f>
        <v>27.68</v>
      </c>
      <c r="N31">
        <v>2.79</v>
      </c>
      <c r="O31">
        <f>+N31*M31</f>
        <v>77.227199999999996</v>
      </c>
    </row>
    <row r="32" spans="2:16">
      <c r="B32">
        <v>0.62</v>
      </c>
      <c r="C32">
        <v>1.1000000000000001</v>
      </c>
      <c r="D32">
        <f t="shared" si="2"/>
        <v>0.68200000000000005</v>
      </c>
      <c r="H32">
        <f>+SUM(H29:H30)</f>
        <v>0.5</v>
      </c>
      <c r="I32" t="s">
        <v>14</v>
      </c>
      <c r="J32">
        <f>+J29*J30</f>
        <v>43.468200000000003</v>
      </c>
      <c r="K32" t="s">
        <v>14</v>
      </c>
      <c r="M32">
        <f>+B6*2</f>
        <v>17.96</v>
      </c>
      <c r="N32">
        <v>2.79</v>
      </c>
      <c r="O32">
        <f>+N32*M32</f>
        <v>50.108400000000003</v>
      </c>
    </row>
    <row r="33" spans="2:15">
      <c r="B33">
        <v>0.82</v>
      </c>
      <c r="C33">
        <v>2.1</v>
      </c>
      <c r="D33">
        <f t="shared" si="2"/>
        <v>1.722</v>
      </c>
      <c r="H33">
        <f>+H32*10.76</f>
        <v>5.38</v>
      </c>
      <c r="I33" t="s">
        <v>63</v>
      </c>
    </row>
    <row r="34" spans="2:15">
      <c r="B34">
        <v>0.75</v>
      </c>
      <c r="C34">
        <v>2.1</v>
      </c>
      <c r="D34">
        <f t="shared" si="2"/>
        <v>1.5750000000000002</v>
      </c>
      <c r="N34">
        <f>+SUM(O29:O32)</f>
        <v>372.46499999999997</v>
      </c>
      <c r="O34" t="s">
        <v>14</v>
      </c>
    </row>
    <row r="35" spans="2:15">
      <c r="B35">
        <v>0.9</v>
      </c>
      <c r="C35">
        <v>0.9</v>
      </c>
      <c r="D35">
        <f t="shared" si="2"/>
        <v>0.81</v>
      </c>
    </row>
    <row r="37" spans="2:15">
      <c r="D37">
        <f>+SUM(D29:D35)</f>
        <v>9.5850000000000026</v>
      </c>
      <c r="E37" t="s">
        <v>14</v>
      </c>
    </row>
    <row r="38" spans="2:15">
      <c r="D38">
        <f>+D37*10.76</f>
        <v>103.13460000000002</v>
      </c>
      <c r="E38" t="s">
        <v>63</v>
      </c>
    </row>
    <row r="39" spans="2:15" ht="13.5" thickBot="1"/>
    <row r="40" spans="2:15" ht="13.5" thickBot="1">
      <c r="B40" s="298" t="s">
        <v>179</v>
      </c>
      <c r="C40" s="299"/>
      <c r="F40" s="298" t="s">
        <v>180</v>
      </c>
      <c r="G40" s="299"/>
      <c r="J40" s="298" t="s">
        <v>181</v>
      </c>
      <c r="K40" s="299"/>
      <c r="M40" s="300" t="s">
        <v>182</v>
      </c>
      <c r="N40" s="299"/>
    </row>
    <row r="42" spans="2:15">
      <c r="B42" s="165">
        <v>1</v>
      </c>
      <c r="C42" t="s">
        <v>183</v>
      </c>
      <c r="F42">
        <v>13.84</v>
      </c>
      <c r="G42">
        <v>3</v>
      </c>
      <c r="H42">
        <f>+G42*F42</f>
        <v>41.519999999999996</v>
      </c>
      <c r="J42">
        <f>37*0.4</f>
        <v>14.8</v>
      </c>
      <c r="K42" t="s">
        <v>184</v>
      </c>
      <c r="M42">
        <v>2</v>
      </c>
      <c r="N42">
        <v>3</v>
      </c>
      <c r="O42">
        <f>+N42*M42</f>
        <v>6</v>
      </c>
    </row>
    <row r="43" spans="2:15">
      <c r="B43">
        <v>0.1</v>
      </c>
      <c r="C43" t="s">
        <v>185</v>
      </c>
      <c r="F43">
        <v>8.98</v>
      </c>
      <c r="G43">
        <v>3</v>
      </c>
      <c r="H43">
        <f>+G43*F43</f>
        <v>26.94</v>
      </c>
      <c r="J43">
        <v>14.14</v>
      </c>
      <c r="K43" t="s">
        <v>184</v>
      </c>
      <c r="M43">
        <v>2</v>
      </c>
      <c r="N43">
        <v>3</v>
      </c>
      <c r="O43">
        <f>+N43*M43</f>
        <v>6</v>
      </c>
    </row>
    <row r="44" spans="2:15">
      <c r="B44">
        <f>14.14+9.28</f>
        <v>23.42</v>
      </c>
      <c r="C44" t="s">
        <v>186</v>
      </c>
      <c r="M44">
        <v>2</v>
      </c>
      <c r="N44">
        <v>3</v>
      </c>
      <c r="O44">
        <f>+N44*M44</f>
        <v>6</v>
      </c>
    </row>
    <row r="45" spans="2:15">
      <c r="H45">
        <f>+H42+H43</f>
        <v>68.459999999999994</v>
      </c>
      <c r="I45" t="s">
        <v>55</v>
      </c>
      <c r="J45">
        <f>+J43*J42</f>
        <v>209.27200000000002</v>
      </c>
      <c r="K45" t="s">
        <v>14</v>
      </c>
      <c r="M45">
        <v>2</v>
      </c>
      <c r="N45">
        <v>3</v>
      </c>
      <c r="O45">
        <f>+N45*M45</f>
        <v>6</v>
      </c>
    </row>
    <row r="46" spans="2:15">
      <c r="B46">
        <f>+B44*B43*B42</f>
        <v>2.3420000000000001</v>
      </c>
      <c r="C46" t="s">
        <v>36</v>
      </c>
      <c r="H46">
        <v>2.8</v>
      </c>
      <c r="I46" t="s">
        <v>183</v>
      </c>
      <c r="M46">
        <v>5.13</v>
      </c>
      <c r="N46">
        <v>3</v>
      </c>
      <c r="O46">
        <f>+N46*M46</f>
        <v>15.39</v>
      </c>
    </row>
    <row r="47" spans="2:15">
      <c r="H47">
        <f>+H46*H45</f>
        <v>191.68799999999996</v>
      </c>
      <c r="I47" t="s">
        <v>14</v>
      </c>
    </row>
    <row r="48" spans="2:15" ht="13.5" thickBot="1"/>
    <row r="49" spans="2:16" ht="13.5" thickBot="1">
      <c r="B49" s="300" t="s">
        <v>187</v>
      </c>
      <c r="C49" s="299"/>
      <c r="G49" s="300" t="s">
        <v>188</v>
      </c>
      <c r="H49" s="299"/>
    </row>
    <row r="50" spans="2:16">
      <c r="O50">
        <f>+SUM(O42:O48)</f>
        <v>39.39</v>
      </c>
      <c r="P50" t="s">
        <v>14</v>
      </c>
    </row>
    <row r="51" spans="2:16" ht="13.5" thickBot="1">
      <c r="B51">
        <v>2</v>
      </c>
      <c r="C51">
        <v>0.6</v>
      </c>
      <c r="D51">
        <v>0.25</v>
      </c>
      <c r="E51">
        <f>+D51*C51*B51</f>
        <v>0.3</v>
      </c>
      <c r="G51">
        <v>2</v>
      </c>
      <c r="H51">
        <v>0.2</v>
      </c>
      <c r="I51">
        <v>0.2</v>
      </c>
      <c r="J51">
        <f>+I51*H51*G51</f>
        <v>8.0000000000000016E-2</v>
      </c>
    </row>
    <row r="52" spans="2:16" ht="13.5" thickBot="1">
      <c r="B52">
        <v>2</v>
      </c>
      <c r="C52">
        <v>0.6</v>
      </c>
      <c r="D52">
        <v>0.25</v>
      </c>
      <c r="E52">
        <f>+D52*C52*B52</f>
        <v>0.3</v>
      </c>
      <c r="G52">
        <v>2</v>
      </c>
      <c r="H52">
        <v>0.2</v>
      </c>
      <c r="I52">
        <v>0.2</v>
      </c>
      <c r="J52">
        <f>+I52*H52*G52</f>
        <v>8.0000000000000016E-2</v>
      </c>
      <c r="L52" s="300" t="s">
        <v>189</v>
      </c>
      <c r="M52" s="299"/>
    </row>
    <row r="53" spans="2:16">
      <c r="B53">
        <v>2</v>
      </c>
      <c r="C53">
        <v>0.6</v>
      </c>
      <c r="D53">
        <v>0.25</v>
      </c>
      <c r="E53">
        <f>+D53*C53*B53</f>
        <v>0.3</v>
      </c>
      <c r="G53">
        <v>2</v>
      </c>
      <c r="H53">
        <v>0.2</v>
      </c>
      <c r="I53">
        <v>0.2</v>
      </c>
      <c r="J53">
        <f>+I53*H53*G53</f>
        <v>8.0000000000000016E-2</v>
      </c>
    </row>
    <row r="54" spans="2:16">
      <c r="B54">
        <v>2</v>
      </c>
      <c r="C54">
        <v>0.6</v>
      </c>
      <c r="D54">
        <v>0.25</v>
      </c>
      <c r="E54">
        <f>+D54*C54*B54</f>
        <v>0.3</v>
      </c>
      <c r="G54">
        <v>2</v>
      </c>
      <c r="H54">
        <v>0.2</v>
      </c>
      <c r="I54">
        <v>0.2</v>
      </c>
      <c r="J54">
        <f>+I54*H54*G54</f>
        <v>8.0000000000000016E-2</v>
      </c>
      <c r="L54">
        <v>1</v>
      </c>
      <c r="M54">
        <v>0.2</v>
      </c>
      <c r="N54">
        <v>0.2</v>
      </c>
      <c r="O54">
        <f>+N54*M54*L54</f>
        <v>4.0000000000000008E-2</v>
      </c>
    </row>
    <row r="55" spans="2:16">
      <c r="B55">
        <v>5.13</v>
      </c>
      <c r="C55">
        <v>0.6</v>
      </c>
      <c r="D55">
        <v>0.25</v>
      </c>
      <c r="E55">
        <f>+D55*C55*B55</f>
        <v>0.76949999999999996</v>
      </c>
      <c r="G55">
        <v>5.13</v>
      </c>
      <c r="H55">
        <v>0.2</v>
      </c>
      <c r="I55">
        <v>0.2</v>
      </c>
      <c r="J55">
        <f>+I55*H55*G55</f>
        <v>0.20520000000000005</v>
      </c>
      <c r="L55">
        <v>1</v>
      </c>
      <c r="M55">
        <v>0.2</v>
      </c>
      <c r="N55">
        <v>0.2</v>
      </c>
      <c r="O55">
        <f>+N55*M55*L55</f>
        <v>4.0000000000000008E-2</v>
      </c>
    </row>
    <row r="56" spans="2:16">
      <c r="L56">
        <v>1</v>
      </c>
      <c r="M56">
        <v>0.2</v>
      </c>
      <c r="N56">
        <v>0.2</v>
      </c>
      <c r="O56">
        <f>+N56*M56*L56</f>
        <v>4.0000000000000008E-2</v>
      </c>
    </row>
    <row r="57" spans="2:16">
      <c r="L57">
        <v>1</v>
      </c>
      <c r="M57">
        <v>0.2</v>
      </c>
      <c r="N57">
        <v>0.2</v>
      </c>
      <c r="O57">
        <f>+N57*M57*L57</f>
        <v>4.0000000000000008E-2</v>
      </c>
    </row>
    <row r="59" spans="2:16">
      <c r="D59">
        <f>+SUM(E51:E55)</f>
        <v>1.9695</v>
      </c>
      <c r="E59" s="166" t="s">
        <v>36</v>
      </c>
      <c r="I59">
        <f>+SUM(J51:J55)</f>
        <v>0.52520000000000011</v>
      </c>
      <c r="J59" s="166" t="s">
        <v>36</v>
      </c>
    </row>
    <row r="61" spans="2:16" ht="13.5" thickBot="1"/>
    <row r="62" spans="2:16" ht="13.5" thickBot="1">
      <c r="B62" s="300" t="s">
        <v>190</v>
      </c>
      <c r="C62" s="299"/>
      <c r="G62" s="300" t="s">
        <v>191</v>
      </c>
      <c r="H62" s="299"/>
      <c r="N62">
        <f>+SUM(O54:O58)</f>
        <v>0.16000000000000003</v>
      </c>
      <c r="O62" s="166" t="s">
        <v>36</v>
      </c>
    </row>
    <row r="64" spans="2:16">
      <c r="B64">
        <v>2</v>
      </c>
      <c r="C64">
        <v>5.13</v>
      </c>
      <c r="D64">
        <v>0.12</v>
      </c>
      <c r="E64">
        <f>+D64*C64*B64</f>
        <v>1.2311999999999999</v>
      </c>
      <c r="G64">
        <v>2</v>
      </c>
      <c r="H64">
        <v>0.6</v>
      </c>
      <c r="I64">
        <v>1</v>
      </c>
      <c r="J64">
        <f>+I64*H64*G64</f>
        <v>1.2</v>
      </c>
    </row>
    <row r="65" spans="4:10">
      <c r="G65">
        <v>2</v>
      </c>
      <c r="H65">
        <v>0.6</v>
      </c>
      <c r="I65">
        <v>1</v>
      </c>
      <c r="J65">
        <f>+I65*H65*G65</f>
        <v>1.2</v>
      </c>
    </row>
    <row r="66" spans="4:10">
      <c r="G66">
        <v>2</v>
      </c>
      <c r="H66">
        <v>0.6</v>
      </c>
      <c r="I66">
        <v>1</v>
      </c>
      <c r="J66">
        <f>+I66*H66*G66</f>
        <v>1.2</v>
      </c>
    </row>
    <row r="67" spans="4:10">
      <c r="D67">
        <f>+SUM(E64:E65)</f>
        <v>1.2311999999999999</v>
      </c>
      <c r="E67" s="166" t="s">
        <v>36</v>
      </c>
      <c r="G67">
        <v>2</v>
      </c>
      <c r="H67">
        <v>0.6</v>
      </c>
      <c r="I67">
        <v>1</v>
      </c>
      <c r="J67">
        <f>+I67*H67*G67</f>
        <v>1.2</v>
      </c>
    </row>
    <row r="68" spans="4:10">
      <c r="G68">
        <v>5.13</v>
      </c>
      <c r="H68">
        <v>0.6</v>
      </c>
      <c r="I68">
        <v>1</v>
      </c>
      <c r="J68">
        <f>+I68*H68*G68</f>
        <v>3.0779999999999998</v>
      </c>
    </row>
    <row r="71" spans="4:10">
      <c r="I71">
        <f>+SUM(J64:J68)</f>
        <v>7.8780000000000001</v>
      </c>
      <c r="J71" s="166" t="s">
        <v>36</v>
      </c>
    </row>
  </sheetData>
  <mergeCells count="22">
    <mergeCell ref="M40:N40"/>
    <mergeCell ref="B49:C49"/>
    <mergeCell ref="G49:H49"/>
    <mergeCell ref="L52:M52"/>
    <mergeCell ref="B62:C62"/>
    <mergeCell ref="G62:H62"/>
    <mergeCell ref="B40:C40"/>
    <mergeCell ref="F40:G40"/>
    <mergeCell ref="J40:K40"/>
    <mergeCell ref="O15:P15"/>
    <mergeCell ref="B27:C27"/>
    <mergeCell ref="F27:G27"/>
    <mergeCell ref="J27:K27"/>
    <mergeCell ref="M27:N27"/>
    <mergeCell ref="M3:N3"/>
    <mergeCell ref="B15:C15"/>
    <mergeCell ref="F15:G15"/>
    <mergeCell ref="I15:J15"/>
    <mergeCell ref="L15:M15"/>
    <mergeCell ref="B3:C3"/>
    <mergeCell ref="E3:F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5"/>
  <sheetViews>
    <sheetView workbookViewId="0">
      <selection activeCell="G24" sqref="G24"/>
    </sheetView>
  </sheetViews>
  <sheetFormatPr defaultColWidth="11.42578125" defaultRowHeight="12.75"/>
  <cols>
    <col min="3" max="3" width="50.140625" customWidth="1"/>
    <col min="4" max="5" width="22.42578125" customWidth="1"/>
    <col min="6" max="6" width="25.140625" customWidth="1"/>
  </cols>
  <sheetData>
    <row r="2" spans="2:6" ht="13.5" thickBot="1"/>
    <row r="3" spans="2:6" ht="15.75" thickBot="1">
      <c r="B3" s="168" t="s">
        <v>192</v>
      </c>
      <c r="C3" s="169" t="s">
        <v>193</v>
      </c>
      <c r="D3" s="171" t="s">
        <v>194</v>
      </c>
      <c r="E3" s="171" t="s">
        <v>8</v>
      </c>
      <c r="F3" s="170" t="s">
        <v>195</v>
      </c>
    </row>
    <row r="4" spans="2:6" ht="42.75">
      <c r="B4" s="173">
        <v>7.12</v>
      </c>
      <c r="C4" s="172" t="s">
        <v>82</v>
      </c>
      <c r="D4" s="173">
        <v>43</v>
      </c>
      <c r="E4" s="174" t="s">
        <v>16</v>
      </c>
      <c r="F4" s="175" t="s">
        <v>196</v>
      </c>
    </row>
    <row r="5" spans="2:6">
      <c r="B5" s="177">
        <v>15</v>
      </c>
      <c r="C5" s="178" t="s">
        <v>197</v>
      </c>
      <c r="D5" s="173">
        <v>1</v>
      </c>
      <c r="E5" s="174" t="s">
        <v>19</v>
      </c>
      <c r="F5" s="179" t="s">
        <v>198</v>
      </c>
    </row>
    <row r="6" spans="2:6" ht="25.5">
      <c r="B6" s="177">
        <v>1.2</v>
      </c>
      <c r="C6" s="184" t="s">
        <v>199</v>
      </c>
      <c r="D6" s="173"/>
      <c r="E6" s="174"/>
      <c r="F6" s="183" t="s">
        <v>200</v>
      </c>
    </row>
    <row r="7" spans="2:6" ht="25.5">
      <c r="B7" s="177">
        <v>11.03</v>
      </c>
      <c r="C7" s="184" t="s">
        <v>118</v>
      </c>
      <c r="D7" s="173">
        <v>1</v>
      </c>
      <c r="E7" s="174" t="s">
        <v>19</v>
      </c>
      <c r="F7" s="183" t="s">
        <v>201</v>
      </c>
    </row>
    <row r="8" spans="2:6">
      <c r="B8" s="177">
        <v>1.02</v>
      </c>
      <c r="C8" s="184" t="s">
        <v>15</v>
      </c>
      <c r="D8" s="173">
        <v>8</v>
      </c>
      <c r="E8" s="174" t="s">
        <v>202</v>
      </c>
      <c r="F8" s="185" t="s">
        <v>203</v>
      </c>
    </row>
    <row r="9" spans="2:6">
      <c r="B9" s="173"/>
      <c r="C9" s="167"/>
      <c r="D9" s="173"/>
      <c r="E9" s="174"/>
      <c r="F9" s="167"/>
    </row>
    <row r="10" spans="2:6">
      <c r="B10" s="173"/>
      <c r="C10" s="167"/>
      <c r="D10" s="173"/>
      <c r="E10" s="174"/>
      <c r="F10" s="167"/>
    </row>
    <row r="11" spans="2:6">
      <c r="B11" s="173"/>
      <c r="C11" s="167"/>
      <c r="D11" s="173"/>
      <c r="E11" s="174"/>
      <c r="F11" s="167"/>
    </row>
    <row r="12" spans="2:6">
      <c r="B12" s="173"/>
      <c r="C12" s="167"/>
      <c r="D12" s="173"/>
      <c r="E12" s="174"/>
      <c r="F12" s="167"/>
    </row>
    <row r="13" spans="2:6">
      <c r="B13" s="173"/>
      <c r="C13" s="167"/>
      <c r="D13" s="173"/>
      <c r="E13" s="174"/>
      <c r="F13" s="167"/>
    </row>
    <row r="14" spans="2:6">
      <c r="B14" s="173"/>
      <c r="C14" s="167"/>
      <c r="D14" s="173"/>
      <c r="E14" s="174"/>
      <c r="F14" s="167"/>
    </row>
    <row r="15" spans="2:6">
      <c r="B15" s="173"/>
      <c r="C15" s="167"/>
      <c r="D15" s="173"/>
      <c r="E15" s="174"/>
      <c r="F15" s="16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BC6C1F07356843BE68E0437781751D" ma:contentTypeVersion="8" ma:contentTypeDescription="Crear nuevo documento." ma:contentTypeScope="" ma:versionID="e1282f259f166cc75efc94d18645f35f">
  <xsd:schema xmlns:xsd="http://www.w3.org/2001/XMLSchema" xmlns:xs="http://www.w3.org/2001/XMLSchema" xmlns:p="http://schemas.microsoft.com/office/2006/metadata/properties" xmlns:ns2="b50693e0-9c69-4bfb-aad3-0bfcd3aa3cfb" targetNamespace="http://schemas.microsoft.com/office/2006/metadata/properties" ma:root="true" ma:fieldsID="3dacc0fa9e4a84975438adbfb8c91dc1" ns2:_="">
    <xsd:import namespace="b50693e0-9c69-4bfb-aad3-0bfcd3aa3c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0693e0-9c69-4bfb-aad3-0bfcd3aa3c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0A2BF5-CCD2-4CF1-AB6C-A2CD3EE7C53D}"/>
</file>

<file path=customXml/itemProps2.xml><?xml version="1.0" encoding="utf-8"?>
<ds:datastoreItem xmlns:ds="http://schemas.openxmlformats.org/officeDocument/2006/customXml" ds:itemID="{878F5868-15A1-49C0-B78B-51776F18E0A2}"/>
</file>

<file path=customXml/itemProps3.xml><?xml version="1.0" encoding="utf-8"?>
<ds:datastoreItem xmlns:ds="http://schemas.openxmlformats.org/officeDocument/2006/customXml" ds:itemID="{C8A5612C-618C-4185-838E-3DC9531071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Rijo</dc:creator>
  <cp:keywords/>
  <dc:description/>
  <cp:lastModifiedBy>Jose Garcia</cp:lastModifiedBy>
  <cp:revision>1</cp:revision>
  <dcterms:created xsi:type="dcterms:W3CDTF">1996-10-14T23:33:28Z</dcterms:created>
  <dcterms:modified xsi:type="dcterms:W3CDTF">2021-06-22T12:50:41Z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0x010100DDBC6C1F07356843BE68E0437781751D</vt:lpwstr>
  </property>
</Properties>
</file>